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00042385\Dropbox\i_PDFs\"/>
    </mc:Choice>
  </mc:AlternateContent>
  <bookViews>
    <workbookView xWindow="0" yWindow="0" windowWidth="28800" windowHeight="14100" tabRatio="500"/>
  </bookViews>
  <sheets>
    <sheet name="Front page" sheetId="2" r:id="rId1"/>
    <sheet name="Suppl info table 1" sheetId="1" r:id="rId2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389" i="1" l="1"/>
  <c r="H389" i="1"/>
  <c r="G389" i="1"/>
  <c r="F389" i="1"/>
  <c r="E389" i="1"/>
  <c r="F382" i="1"/>
  <c r="B389" i="1"/>
  <c r="G382" i="1"/>
  <c r="C389" i="1"/>
  <c r="D389" i="1"/>
  <c r="E382" i="1"/>
  <c r="A389" i="1"/>
  <c r="H382" i="1"/>
  <c r="I335" i="1"/>
  <c r="H335" i="1"/>
  <c r="G335" i="1"/>
  <c r="F335" i="1"/>
  <c r="E335" i="1"/>
  <c r="F321" i="1"/>
  <c r="B335" i="1"/>
  <c r="G321" i="1"/>
  <c r="C335" i="1"/>
  <c r="D335" i="1"/>
  <c r="E321" i="1"/>
  <c r="A335" i="1"/>
  <c r="H321" i="1"/>
  <c r="I254" i="1"/>
  <c r="H254" i="1"/>
  <c r="G254" i="1"/>
  <c r="F254" i="1"/>
  <c r="E254" i="1"/>
  <c r="B254" i="1"/>
  <c r="C254" i="1"/>
  <c r="D254" i="1"/>
  <c r="A254" i="1"/>
  <c r="I217" i="1"/>
  <c r="H217" i="1"/>
  <c r="G217" i="1"/>
  <c r="F217" i="1"/>
  <c r="E217" i="1"/>
  <c r="B217" i="1"/>
  <c r="C217" i="1"/>
  <c r="D217" i="1"/>
  <c r="A217" i="1"/>
  <c r="I162" i="1"/>
  <c r="B128" i="1"/>
  <c r="C128" i="1"/>
  <c r="D128" i="1"/>
  <c r="H162" i="1"/>
  <c r="G162" i="1"/>
  <c r="F162" i="1"/>
  <c r="E162" i="1"/>
  <c r="B162" i="1"/>
  <c r="C162" i="1"/>
  <c r="D162" i="1"/>
  <c r="A162" i="1"/>
  <c r="I128" i="1"/>
  <c r="H128" i="1"/>
  <c r="G128" i="1"/>
  <c r="F128" i="1"/>
  <c r="E128" i="1"/>
  <c r="A128" i="1"/>
  <c r="I83" i="1"/>
  <c r="H83" i="1"/>
  <c r="G83" i="1"/>
  <c r="F83" i="1"/>
  <c r="E83" i="1"/>
  <c r="B83" i="1"/>
  <c r="C83" i="1"/>
  <c r="D83" i="1"/>
  <c r="A83" i="1"/>
  <c r="I39" i="1"/>
  <c r="H39" i="1"/>
  <c r="G39" i="1"/>
  <c r="F39" i="1"/>
  <c r="E39" i="1"/>
  <c r="B39" i="1"/>
  <c r="C39" i="1"/>
  <c r="D39" i="1"/>
  <c r="A39" i="1"/>
</calcChain>
</file>

<file path=xl/sharedStrings.xml><?xml version="1.0" encoding="utf-8"?>
<sst xmlns="http://schemas.openxmlformats.org/spreadsheetml/2006/main" count="1155" uniqueCount="260">
  <si>
    <t>Obtained from</t>
  </si>
  <si>
    <t>Original reference</t>
  </si>
  <si>
    <t>Habitat</t>
  </si>
  <si>
    <t xml:space="preserve">Detritus Production </t>
  </si>
  <si>
    <t>(gCm-2 yr-1)</t>
  </si>
  <si>
    <t>Cebrian &amp; Lartique 2004: Ecol Monogr 74: 237-259 (suppl information)</t>
  </si>
  <si>
    <t>Baird &amp; Ulanowicz 1989</t>
  </si>
  <si>
    <t>Marine phytoplankton</t>
  </si>
  <si>
    <t>Chavez et al. 1991</t>
  </si>
  <si>
    <t>Durbin et al. 1975</t>
  </si>
  <si>
    <t>Frost 1991</t>
  </si>
  <si>
    <t>Garber 1984</t>
  </si>
  <si>
    <t>Holligan et al. 1993#@</t>
  </si>
  <si>
    <t>Joiris et al. 1982#@</t>
  </si>
  <si>
    <t>Kamiyama 1994</t>
  </si>
  <si>
    <t>Lawes et al. 1988</t>
  </si>
  <si>
    <t>LeBorgne et al. 1989</t>
  </si>
  <si>
    <t>LeBorgne et al. 1997</t>
  </si>
  <si>
    <t>Lenz et al. 1993</t>
  </si>
  <si>
    <t>Lignell et al. 1993</t>
  </si>
  <si>
    <t>Newell et al. 1981 ($)#@</t>
  </si>
  <si>
    <t>Skjoldal &amp; Lannergren 1978</t>
  </si>
  <si>
    <t>Sorokin 1983</t>
  </si>
  <si>
    <t>Strom &amp; Welschemeyer 1991</t>
  </si>
  <si>
    <t>Walsh 1988</t>
  </si>
  <si>
    <t>Welschemeyer &amp; Lorenzen 1985</t>
  </si>
  <si>
    <t>Zieman et al. 1993</t>
  </si>
  <si>
    <t>Platt 1972: J Cons Int Explor Mer 33: 324 – 333</t>
  </si>
  <si>
    <t>Platt 1972</t>
  </si>
  <si>
    <t>Summary stats for Marine phytoplankton:</t>
  </si>
  <si>
    <t>Mean</t>
  </si>
  <si>
    <t>sd</t>
  </si>
  <si>
    <t>n</t>
  </si>
  <si>
    <t>SE</t>
  </si>
  <si>
    <t>Median</t>
  </si>
  <si>
    <t>L. Quartile</t>
  </si>
  <si>
    <t>U. Quartile</t>
  </si>
  <si>
    <t>Min</t>
  </si>
  <si>
    <t>Max</t>
  </si>
  <si>
    <t>Bak 1994</t>
  </si>
  <si>
    <t>Non-kelp seaweeds</t>
  </si>
  <si>
    <t>Birch et al. 1983</t>
  </si>
  <si>
    <t>Bythell et al. 1993</t>
  </si>
  <si>
    <t>Drew &amp; Hastings 1992</t>
  </si>
  <si>
    <t>Hauxwell et al. 1998; Peckol &amp; Rivers 1996</t>
  </si>
  <si>
    <t>Josselyn &amp; Mathieson 1980</t>
  </si>
  <si>
    <t>Khailov &amp; Burlakova 1969</t>
  </si>
  <si>
    <t>Kiene &amp; Hutchings 1994</t>
  </si>
  <si>
    <t>Klumpp &amp; Polunin 1989</t>
  </si>
  <si>
    <t>Klumpp et al. 1989</t>
  </si>
  <si>
    <t>Klumpp et al. 1993</t>
  </si>
  <si>
    <t>Koop et al. 1982</t>
  </si>
  <si>
    <t>McLusky 1981</t>
  </si>
  <si>
    <t>Neudecker 1979</t>
  </si>
  <si>
    <t>Polunin &amp; Klumpp 1992</t>
  </si>
  <si>
    <t>Sfriso and Marcomini 1997</t>
  </si>
  <si>
    <t>Wanders 1977</t>
  </si>
  <si>
    <t>Williams &amp; Carpenter1988</t>
  </si>
  <si>
    <t>Pedersen et al. 2005: Aquat Bot 83: 31−47</t>
  </si>
  <si>
    <t>Pedersen et al. 2005</t>
  </si>
  <si>
    <t>Banta et al. 2004: In:Banta, Pedersen &amp; Nielsen (eds.) Estuarine nutrient cycling: The influence of primary producers: The fate of nutrients and biomass (pp. 187-216). Kluwer Academic Publishers (Aquatic Ecology Series).</t>
  </si>
  <si>
    <t>Banta et al. 2004</t>
  </si>
  <si>
    <t>Summary stats for non-kelp seaweeds:</t>
  </si>
  <si>
    <t>Baldwin &amp; Lovvorn 1994</t>
  </si>
  <si>
    <t>seagrass meadows</t>
  </si>
  <si>
    <t>Cebrian &amp; Duarte 1998 (CN)@</t>
  </si>
  <si>
    <t>Cebrian &amp; Duarte 1998 (EA, CS, TH)"</t>
  </si>
  <si>
    <t>Cebrian &amp; Duarte 1998 (TC)</t>
  </si>
  <si>
    <t>Cebrian &amp; Duarte 1998 (TT)@</t>
  </si>
  <si>
    <t>Cebrian &amp; Duarte 1998 (ZM)@</t>
  </si>
  <si>
    <t>Cebrian &amp; Duarte 1998 (ZN)@</t>
  </si>
  <si>
    <t>Cebrian et al. 1996</t>
  </si>
  <si>
    <t>Cebrian et al. 1997*</t>
  </si>
  <si>
    <t>Greenway 1976</t>
  </si>
  <si>
    <t>Hemminga &amp; Nieuwenhuize 1991@</t>
  </si>
  <si>
    <t>Jacobs et al. 1981</t>
  </si>
  <si>
    <t>Kenworthy &amp; Thayer 1984*@</t>
  </si>
  <si>
    <t>Kirkman &amp; Reid 1979</t>
  </si>
  <si>
    <t>Nienhuis &amp; Groenedijk 1986</t>
  </si>
  <si>
    <t>Ott &amp; Maurer 1977</t>
  </si>
  <si>
    <t>Peduzzi &amp; Herndl 1991</t>
  </si>
  <si>
    <t>Pellikaan &amp; Nienhuis 1988</t>
  </si>
  <si>
    <t>Romero et al. 1992</t>
  </si>
  <si>
    <t>Tersching 1989</t>
  </si>
  <si>
    <t>Zieman et al. 1979</t>
  </si>
  <si>
    <t>Summary stats for seagrasses:</t>
  </si>
  <si>
    <t>Bach et al. 1986</t>
  </si>
  <si>
    <t>freshwater and marine marshes</t>
  </si>
  <si>
    <t>Cahoon &amp; Stevenson 1986</t>
  </si>
  <si>
    <t>Day et al. 1973*</t>
  </si>
  <si>
    <t>Graneli 1989@</t>
  </si>
  <si>
    <t>Hopkinson et al. 1978@</t>
  </si>
  <si>
    <t>Karagatzides &amp; Hutchinson 1991</t>
  </si>
  <si>
    <t>Lee 1990</t>
  </si>
  <si>
    <t>McLusky 1981*@</t>
  </si>
  <si>
    <t>Parsons and De la Cruz 1980*@</t>
  </si>
  <si>
    <t>Reader &amp; Stewart 1972</t>
  </si>
  <si>
    <t>Richardson et al. 1999@</t>
  </si>
  <si>
    <t>Smalley 1960</t>
  </si>
  <si>
    <t>Teal 1962</t>
  </si>
  <si>
    <t>Udell et al 1969</t>
  </si>
  <si>
    <t>White et al. 1978</t>
  </si>
  <si>
    <t>Bouchard &amp; Lefeuvre 2000: Aquat Bot 67: 23−42</t>
  </si>
  <si>
    <t>Bouchard &amp; Lefeuvre 2000</t>
  </si>
  <si>
    <t>Haines 1977: Oikos 29: 254−260</t>
  </si>
  <si>
    <t>Haines 1977</t>
  </si>
  <si>
    <t>Montemayor et al. 2011: J Sea Res 66: 104−110</t>
  </si>
  <si>
    <t>Montemayor et al. 2011</t>
  </si>
  <si>
    <t>Summary stats for marshlands:</t>
  </si>
  <si>
    <t>Christensen 1978</t>
  </si>
  <si>
    <t>mangroves</t>
  </si>
  <si>
    <t>Emmerson &amp; McGwynne 1992@</t>
  </si>
  <si>
    <t>Golley et al. 1962</t>
  </si>
  <si>
    <t>Johnstone 1981</t>
  </si>
  <si>
    <t>Lee 1989</t>
  </si>
  <si>
    <t>Li &amp; Lee 1998</t>
  </si>
  <si>
    <t>Odum 1971</t>
  </si>
  <si>
    <t>Omuf et al. 1977</t>
  </si>
  <si>
    <t>Robertson &amp; Daniel 1989</t>
  </si>
  <si>
    <t>Wolff et al. 2000</t>
  </si>
  <si>
    <t>Bernini &amp; Rezende 2010: Pan-Am J Aquat Sci: 508-519</t>
  </si>
  <si>
    <t>Bernini &amp; Rezende 2010</t>
  </si>
  <si>
    <t>Arreola-Lizarraga et al. 2004</t>
  </si>
  <si>
    <t>Hegazy 1998</t>
  </si>
  <si>
    <t>Sherman et al. 2003</t>
  </si>
  <si>
    <t>Ake-Castillo et al. 2006</t>
  </si>
  <si>
    <t>Putz &amp; Chan 1986</t>
  </si>
  <si>
    <t>Fernandes 2003</t>
  </si>
  <si>
    <t>Goncalves et al. 2006</t>
  </si>
  <si>
    <t>Mehlig 2001</t>
  </si>
  <si>
    <t>Nascimento et al. 2006</t>
  </si>
  <si>
    <t>Ramos e Silva et al. 2006</t>
  </si>
  <si>
    <t>Silva et al. 1998</t>
  </si>
  <si>
    <t>Sessegolo 1997</t>
  </si>
  <si>
    <t>Machey &amp; Smail 1995</t>
  </si>
  <si>
    <t>Hoque et al. 2015: Zoo Ecol 25:157-165</t>
  </si>
  <si>
    <t>Hoque et al. 2015</t>
  </si>
  <si>
    <t>Bunt 1982</t>
  </si>
  <si>
    <t>Twilley et al. 1986</t>
  </si>
  <si>
    <t>Abbey-Kalio 1992</t>
  </si>
  <si>
    <t>Twilley et al. 1997</t>
  </si>
  <si>
    <t>Wafar et al. 1997</t>
  </si>
  <si>
    <t>Clough et al. 2000</t>
  </si>
  <si>
    <t>Nga et al. 2005</t>
  </si>
  <si>
    <t>Ong et al. 1980</t>
  </si>
  <si>
    <t>Sasekumer &amp; Loi 1983</t>
  </si>
  <si>
    <t>Gong et al. 1984</t>
  </si>
  <si>
    <t>Saberi 1989</t>
  </si>
  <si>
    <t>Kristensen et al. 2008: Aquat Bot 89: 201−219</t>
  </si>
  <si>
    <t>Kristensen et al. 2008</t>
  </si>
  <si>
    <t>Summary stats for mangroves:</t>
  </si>
  <si>
    <t>Coppock et al. 1983@</t>
  </si>
  <si>
    <t>temperate and tropical grasslands</t>
  </si>
  <si>
    <t>Day &amp; Detling 1990</t>
  </si>
  <si>
    <t>Edroma 1984</t>
  </si>
  <si>
    <t>Frank &amp; McNaughton 1992</t>
  </si>
  <si>
    <t>Gandar 1982</t>
  </si>
  <si>
    <t>Lock 1972</t>
  </si>
  <si>
    <t>McNaughton 1985@</t>
  </si>
  <si>
    <t>Ritchie et al. 1998</t>
  </si>
  <si>
    <t>Scott et al. 1979@</t>
  </si>
  <si>
    <t>Sinclair 1975</t>
  </si>
  <si>
    <t>Strugnell &amp; Pigott 1978@</t>
  </si>
  <si>
    <t>Thornton 1971</t>
  </si>
  <si>
    <t>Van Hook 1971@</t>
  </si>
  <si>
    <t>Whealer &amp; Shaw 1991@</t>
  </si>
  <si>
    <t>Wiegert &amp; Evans 1964 \'b6</t>
  </si>
  <si>
    <t>Summary stats for grasslands:</t>
  </si>
  <si>
    <t>Boring et al. 1981@</t>
  </si>
  <si>
    <t>Bray 1964</t>
  </si>
  <si>
    <t>Chew and  Chew 1970</t>
  </si>
  <si>
    <t>De Angelis et al. 1981</t>
  </si>
  <si>
    <t>Frangi &amp; Lugo 1985 \'b6</t>
  </si>
  <si>
    <t>Golley 1960*</t>
  </si>
  <si>
    <t>Gosz et al.1978 \'b6</t>
  </si>
  <si>
    <t>Gray 1982@</t>
  </si>
  <si>
    <t>Grier &amp; Logan 1977*\'b6</t>
  </si>
  <si>
    <t>Grodzinski et al. 1966</t>
  </si>
  <si>
    <t>Harris et al. 1975*</t>
  </si>
  <si>
    <t>Haukioja &amp; Koponen 1975</t>
  </si>
  <si>
    <t>Leigh &amp; Windsor 1983</t>
  </si>
  <si>
    <t>Lowman 1988</t>
  </si>
  <si>
    <t>McInnes et al. 1992</t>
  </si>
  <si>
    <t>Megonigal &amp; Day 1988*\'b6</t>
  </si>
  <si>
    <t>Menhinick 1967@</t>
  </si>
  <si>
    <t>Nielsen 1978</t>
  </si>
  <si>
    <t>Odum et al. 1962*</t>
  </si>
  <si>
    <t>Ohmart et al. 1983</t>
  </si>
  <si>
    <t>Pandey &amp; Singh 1992*</t>
  </si>
  <si>
    <t>Proctor et al. 1983</t>
  </si>
  <si>
    <t>Reichle and Crossley 1967</t>
  </si>
  <si>
    <t>Reichle et al. 1973</t>
  </si>
  <si>
    <t>Schowalter et al. 1981</t>
  </si>
  <si>
    <t>Soholt 1973</t>
  </si>
  <si>
    <t>Svensson &amp; Roswall 1980</t>
  </si>
  <si>
    <t>Whittaker 1975</t>
  </si>
  <si>
    <t>Whittaker &amp; Woodwell 1969</t>
  </si>
  <si>
    <t>Smith et al. 1998</t>
  </si>
  <si>
    <t>Villela &amp; Proctor 1999</t>
  </si>
  <si>
    <t>Moraes et al. 1999</t>
  </si>
  <si>
    <t>Werneck et al. 2001</t>
  </si>
  <si>
    <t>Toledo et al. 2002</t>
  </si>
  <si>
    <t>Vital et al. 2004</t>
  </si>
  <si>
    <t>Gomes et al. 2010</t>
  </si>
  <si>
    <t>Ramos &amp; Pellens 1994</t>
  </si>
  <si>
    <t>Pires et al. 2006</t>
  </si>
  <si>
    <t>Bellot et al. 1992: Vegetatio 99–100: 69–76</t>
  </si>
  <si>
    <t>Bellot et al. 1992</t>
  </si>
  <si>
    <t>Augusto et al. 2002: Ann For Sci 59: 233-253</t>
  </si>
  <si>
    <t>Forest (Betula spp.)</t>
  </si>
  <si>
    <t>Forest (Capinus betulus)</t>
  </si>
  <si>
    <t>Forest (Fagus sylvatica)</t>
  </si>
  <si>
    <t>Forest (Picea abies)</t>
  </si>
  <si>
    <t>Forest (Pinus sylvestris)</t>
  </si>
  <si>
    <t>Forest (Pseudotsuga menzieii)</t>
  </si>
  <si>
    <t>Forest (Qyuecus petraeae)</t>
  </si>
  <si>
    <t>Forest (Quercus robur)</t>
  </si>
  <si>
    <t>Summary stats for forest &amp; shrubs:</t>
  </si>
  <si>
    <t>Krumhansl &amp; Scheibling 2012: Mar Ecol Prog Ser 467: 281-302</t>
  </si>
  <si>
    <t>Dunton 1984</t>
  </si>
  <si>
    <t>Kelps</t>
  </si>
  <si>
    <t>Druehl &amp; Wheeler 1986</t>
  </si>
  <si>
    <t>Gerard 1976</t>
  </si>
  <si>
    <t>Tala &amp; Edding 2007</t>
  </si>
  <si>
    <t>Van Tussenbroek 1993</t>
  </si>
  <si>
    <t>Krumhansl &amp; Scheibling 2011: Mar Ecol Prog Ser 421: 67-82</t>
  </si>
  <si>
    <t>Krumhansl &amp; Scheibling 2011</t>
  </si>
  <si>
    <t>Chapman 1984</t>
  </si>
  <si>
    <t>Brady-Campell et al. 1984</t>
  </si>
  <si>
    <t>Johnston et al. 1977</t>
  </si>
  <si>
    <t>Newell et al. 1982</t>
  </si>
  <si>
    <t>Hatcher et al. 1987</t>
  </si>
  <si>
    <t>Novaczek 1984</t>
  </si>
  <si>
    <t>Kirkman 1984: J Exp Mar Biol Ecol 76: 119-130</t>
  </si>
  <si>
    <t>Kirkman 1984</t>
  </si>
  <si>
    <t>Yoshikawa et al. 2001</t>
  </si>
  <si>
    <t>Hayashida 1977</t>
  </si>
  <si>
    <t>Mann 1972</t>
  </si>
  <si>
    <t>Mann 1985</t>
  </si>
  <si>
    <t>Mann 1988</t>
  </si>
  <si>
    <t>Pessarddona et al. 2018: Glob Change Biol 24: 4386-4398</t>
  </si>
  <si>
    <t>Pessarddona et al. 2018</t>
  </si>
  <si>
    <t>Pedersen et al. 2019 - in prep/this study</t>
  </si>
  <si>
    <t>Pedersen et al. 2019</t>
  </si>
  <si>
    <t>de Bettignies et al. 2013: Limnol Oceanogra 58: 1680-1688</t>
  </si>
  <si>
    <t>de Bettignies et al. 2013</t>
  </si>
  <si>
    <t>Summary stats for kelps:</t>
  </si>
  <si>
    <t>NB - propagated sd estimated as: Sqroot(224.6^2+25.4^2+16.8^2+32.2^2+67.6^2+90.9^2+48.8^2+59.5^2+37.6^2)</t>
  </si>
  <si>
    <t>NB - propagated sd estimated as: Sqroot(476.8^2+189^2)</t>
  </si>
  <si>
    <t>Units DW coverted to units C assuming a C-content of 35% of DW</t>
  </si>
  <si>
    <t>temp and tropical forests &amp; shrubsshrublands and forests</t>
  </si>
  <si>
    <t>*corresponding author: email: mfp@ruc.dk</t>
  </si>
  <si>
    <t>Supplementary information table S1.</t>
  </si>
  <si>
    <r>
      <t>Morten Foldager Pedersen*</t>
    </r>
    <r>
      <rPr>
        <vertAlign val="superscript"/>
        <sz val="14"/>
        <color theme="1"/>
        <rFont val="Calibri"/>
        <scheme val="minor"/>
      </rPr>
      <t>1)</t>
    </r>
    <r>
      <rPr>
        <sz val="14"/>
        <color theme="1"/>
        <rFont val="Calibri"/>
        <scheme val="minor"/>
      </rPr>
      <t>, Karen Filbee-Dexter</t>
    </r>
    <r>
      <rPr>
        <vertAlign val="superscript"/>
        <sz val="14"/>
        <color theme="1"/>
        <rFont val="Calibri"/>
        <scheme val="minor"/>
      </rPr>
      <t>2,3)</t>
    </r>
    <r>
      <rPr>
        <sz val="14"/>
        <color theme="1"/>
        <rFont val="Calibri"/>
        <scheme val="minor"/>
      </rPr>
      <t>, Kjell Magnus Norderhaug</t>
    </r>
    <r>
      <rPr>
        <vertAlign val="superscript"/>
        <sz val="14"/>
        <color theme="1"/>
        <rFont val="Calibri"/>
        <scheme val="minor"/>
      </rPr>
      <t>3)</t>
    </r>
    <r>
      <rPr>
        <sz val="14"/>
        <color theme="1"/>
        <rFont val="Calibri"/>
        <scheme val="minor"/>
      </rPr>
      <t>, Stein Fredriksen</t>
    </r>
    <r>
      <rPr>
        <vertAlign val="superscript"/>
        <sz val="14"/>
        <color theme="1"/>
        <rFont val="Calibri"/>
        <scheme val="minor"/>
      </rPr>
      <t>4)</t>
    </r>
    <r>
      <rPr>
        <sz val="14"/>
        <color theme="1"/>
        <rFont val="Calibri"/>
        <scheme val="minor"/>
      </rPr>
      <t>, Nicolai Lond Frisk</t>
    </r>
    <r>
      <rPr>
        <vertAlign val="superscript"/>
        <sz val="14"/>
        <color theme="1"/>
        <rFont val="Calibri"/>
        <scheme val="minor"/>
      </rPr>
      <t>1)</t>
    </r>
    <r>
      <rPr>
        <sz val="14"/>
        <color theme="1"/>
        <rFont val="Calibri"/>
        <scheme val="minor"/>
      </rPr>
      <t>, Camilla With Fagerli</t>
    </r>
    <r>
      <rPr>
        <vertAlign val="superscript"/>
        <sz val="14"/>
        <color theme="1"/>
        <rFont val="Calibri"/>
        <scheme val="minor"/>
      </rPr>
      <t>2)</t>
    </r>
    <r>
      <rPr>
        <sz val="14"/>
        <color theme="1"/>
        <rFont val="Calibri"/>
        <scheme val="minor"/>
      </rPr>
      <t xml:space="preserve"> and Thomas Wernberg</t>
    </r>
    <r>
      <rPr>
        <vertAlign val="superscript"/>
        <sz val="14"/>
        <color theme="1"/>
        <rFont val="Calibri"/>
        <scheme val="minor"/>
      </rPr>
      <t>1,5)</t>
    </r>
  </si>
  <si>
    <r>
      <t xml:space="preserve">1) </t>
    </r>
    <r>
      <rPr>
        <sz val="14"/>
        <color theme="1"/>
        <rFont val="Calibri"/>
        <scheme val="minor"/>
      </rPr>
      <t>Department of Science and Environment (DSE), Roskilde University, DK-4000 Roskilde, Denmark.</t>
    </r>
  </si>
  <si>
    <r>
      <t>2)</t>
    </r>
    <r>
      <rPr>
        <sz val="14"/>
        <color theme="1"/>
        <rFont val="Calibri"/>
        <scheme val="minor"/>
      </rPr>
      <t xml:space="preserve"> Norwegian Institute of Water Research (NIVA), N-0349 Oslo, Norway.</t>
    </r>
  </si>
  <si>
    <r>
      <t>3)</t>
    </r>
    <r>
      <rPr>
        <sz val="14"/>
        <color theme="1"/>
        <rFont val="Calibri"/>
        <scheme val="minor"/>
      </rPr>
      <t xml:space="preserve"> Institute of Marine Research (IMR), 4817 His, Norway.</t>
    </r>
  </si>
  <si>
    <r>
      <t>4)</t>
    </r>
    <r>
      <rPr>
        <sz val="14"/>
        <color theme="1"/>
        <rFont val="Calibri"/>
        <scheme val="minor"/>
      </rPr>
      <t xml:space="preserve"> Department of Bioscience, University of Oslo, N-0316 Oslo, Norway.</t>
    </r>
  </si>
  <si>
    <r>
      <t>5)</t>
    </r>
    <r>
      <rPr>
        <sz val="14"/>
        <color theme="1"/>
        <rFont val="Calibri"/>
        <scheme val="minor"/>
      </rPr>
      <t xml:space="preserve"> UWA, Oceans Institute and School of Biological Sciences, University of Western Australia, 6009 Crawley, WA, Australia.</t>
    </r>
  </si>
  <si>
    <t xml:space="preserve">Oecologia manuscript No. OECO-D-19-00183:  Detrital carbon production and export in high latitude kelp forests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</si>
</sst>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4"/>
      <color theme="10"/>
      <name val="Cambria"/>
      <scheme val="maj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vertAlign val="superscript"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9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4">
    <xf numFmtId="0" fontId="0" fillId="0" borderId="0" xfId="0"/>
    <xf numFmtId="0" fontId="2" fillId="0" borderId="0" xfId="0" applyFont="1"/>
    <xf numFmtId="0" fontId="2" fillId="0" borderId="0" xfId="0" applyFont="1" applyFill="1" applyAlignment="1">
      <alignment horizontal="center"/>
    </xf>
    <xf numFmtId="49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  <xf numFmtId="1" fontId="0" fillId="0" borderId="0" xfId="0" applyNumberFormat="1"/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4" fontId="1" fillId="0" borderId="0" xfId="0" applyNumberFormat="1" applyFont="1"/>
    <xf numFmtId="165" fontId="0" fillId="0" borderId="0" xfId="0" applyNumberFormat="1"/>
    <xf numFmtId="164" fontId="0" fillId="0" borderId="0" xfId="0" applyNumberFormat="1" applyFont="1" applyAlignment="1">
      <alignment horizontal="center"/>
    </xf>
    <xf numFmtId="165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64" fontId="1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0" fontId="1" fillId="0" borderId="0" xfId="0" applyFont="1"/>
    <xf numFmtId="0" fontId="0" fillId="0" borderId="0" xfId="0" applyNumberFormat="1" applyAlignment="1">
      <alignment horizontal="right"/>
    </xf>
    <xf numFmtId="3" fontId="0" fillId="0" borderId="0" xfId="0" applyNumberFormat="1"/>
    <xf numFmtId="0" fontId="0" fillId="0" borderId="0" xfId="0" applyFill="1"/>
    <xf numFmtId="3" fontId="0" fillId="0" borderId="0" xfId="0" applyNumberFormat="1" applyFill="1"/>
    <xf numFmtId="0" fontId="0" fillId="0" borderId="0" xfId="0" applyAlignment="1">
      <alignment horizontal="center"/>
    </xf>
    <xf numFmtId="0" fontId="7" fillId="0" borderId="0" xfId="23" applyFont="1" applyAlignment="1">
      <alignment horizontal="left" vertical="center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/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ontor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fp@ruc.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tabSelected="1" workbookViewId="0">
      <selection activeCell="I33" sqref="I33"/>
    </sheetView>
  </sheetViews>
  <sheetFormatPr defaultColWidth="11" defaultRowHeight="15.75" x14ac:dyDescent="0.25"/>
  <sheetData>
    <row r="1" spans="1:1" ht="18.75" x14ac:dyDescent="0.3">
      <c r="A1" s="33" t="s">
        <v>252</v>
      </c>
    </row>
    <row r="2" spans="1:1" ht="18.75" x14ac:dyDescent="0.3">
      <c r="A2" s="29"/>
    </row>
    <row r="3" spans="1:1" ht="18.75" x14ac:dyDescent="0.3">
      <c r="A3" s="33" t="s">
        <v>259</v>
      </c>
    </row>
    <row r="5" spans="1:1" ht="18.75" x14ac:dyDescent="0.25">
      <c r="A5" s="30"/>
    </row>
    <row r="6" spans="1:1" ht="21" x14ac:dyDescent="0.25">
      <c r="A6" s="31" t="s">
        <v>253</v>
      </c>
    </row>
    <row r="7" spans="1:1" ht="18.75" x14ac:dyDescent="0.25">
      <c r="A7" s="31"/>
    </row>
    <row r="8" spans="1:1" ht="21" x14ac:dyDescent="0.25">
      <c r="A8" s="32" t="s">
        <v>254</v>
      </c>
    </row>
    <row r="9" spans="1:1" ht="21" x14ac:dyDescent="0.25">
      <c r="A9" s="32" t="s">
        <v>255</v>
      </c>
    </row>
    <row r="10" spans="1:1" ht="21" x14ac:dyDescent="0.25">
      <c r="A10" s="32" t="s">
        <v>256</v>
      </c>
    </row>
    <row r="11" spans="1:1" ht="21" x14ac:dyDescent="0.25">
      <c r="A11" s="32" t="s">
        <v>257</v>
      </c>
    </row>
    <row r="12" spans="1:1" ht="21" x14ac:dyDescent="0.25">
      <c r="A12" s="32" t="s">
        <v>258</v>
      </c>
    </row>
    <row r="14" spans="1:1" ht="18" x14ac:dyDescent="0.25">
      <c r="A14" s="28" t="s">
        <v>251</v>
      </c>
    </row>
  </sheetData>
  <hyperlinks>
    <hyperlink ref="A14" r:id="rId1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47"/>
  <sheetViews>
    <sheetView workbookViewId="0">
      <selection sqref="A1:XFD24"/>
    </sheetView>
  </sheetViews>
  <sheetFormatPr defaultColWidth="11" defaultRowHeight="15.75" x14ac:dyDescent="0.25"/>
  <cols>
    <col min="1" max="1" width="64" customWidth="1"/>
    <col min="2" max="2" width="31.125" customWidth="1"/>
    <col min="3" max="3" width="26" customWidth="1"/>
    <col min="4" max="4" width="19.125" customWidth="1"/>
  </cols>
  <sheetData>
    <row r="2" spans="1:9" x14ac:dyDescent="0.25">
      <c r="A2" s="1" t="s">
        <v>0</v>
      </c>
      <c r="B2" s="1" t="s">
        <v>1</v>
      </c>
      <c r="C2" s="1" t="s">
        <v>2</v>
      </c>
      <c r="D2" s="2" t="s">
        <v>3</v>
      </c>
    </row>
    <row r="3" spans="1:9" x14ac:dyDescent="0.25">
      <c r="A3" s="1"/>
      <c r="B3" s="1"/>
      <c r="C3" s="1"/>
      <c r="D3" s="2" t="s">
        <v>4</v>
      </c>
    </row>
    <row r="4" spans="1:9" x14ac:dyDescent="0.25">
      <c r="A4" t="s">
        <v>5</v>
      </c>
      <c r="B4" t="s">
        <v>6</v>
      </c>
      <c r="C4" s="3" t="s">
        <v>7</v>
      </c>
      <c r="D4" s="4">
        <v>186.51499999999999</v>
      </c>
    </row>
    <row r="5" spans="1:9" x14ac:dyDescent="0.25">
      <c r="A5" t="s">
        <v>5</v>
      </c>
      <c r="B5" t="s">
        <v>6</v>
      </c>
      <c r="C5" s="3" t="s">
        <v>7</v>
      </c>
      <c r="D5" s="4">
        <v>3.8887100000000001</v>
      </c>
    </row>
    <row r="6" spans="1:9" x14ac:dyDescent="0.25">
      <c r="A6" t="s">
        <v>5</v>
      </c>
      <c r="B6" t="s">
        <v>6</v>
      </c>
      <c r="C6" s="3" t="s">
        <v>7</v>
      </c>
      <c r="D6" s="4">
        <v>19.8414</v>
      </c>
    </row>
    <row r="7" spans="1:9" x14ac:dyDescent="0.25">
      <c r="A7" t="s">
        <v>5</v>
      </c>
      <c r="B7" t="s">
        <v>6</v>
      </c>
      <c r="C7" s="3" t="s">
        <v>7</v>
      </c>
      <c r="D7" s="4">
        <v>25.352900000000002</v>
      </c>
    </row>
    <row r="8" spans="1:9" x14ac:dyDescent="0.25">
      <c r="A8" t="s">
        <v>5</v>
      </c>
      <c r="B8" t="s">
        <v>6</v>
      </c>
      <c r="C8" s="3" t="s">
        <v>7</v>
      </c>
      <c r="D8" s="4">
        <v>84.037599999999998</v>
      </c>
    </row>
    <row r="9" spans="1:9" x14ac:dyDescent="0.25">
      <c r="A9" t="s">
        <v>5</v>
      </c>
      <c r="B9" t="s">
        <v>8</v>
      </c>
      <c r="C9" s="3" t="s">
        <v>7</v>
      </c>
      <c r="D9" s="4">
        <v>178.57990000000001</v>
      </c>
    </row>
    <row r="10" spans="1:9" x14ac:dyDescent="0.25">
      <c r="A10" t="s">
        <v>5</v>
      </c>
      <c r="B10" t="s">
        <v>9</v>
      </c>
      <c r="C10" s="3" t="s">
        <v>7</v>
      </c>
      <c r="D10" s="4">
        <v>169.96225000000001</v>
      </c>
    </row>
    <row r="11" spans="1:9" x14ac:dyDescent="0.25">
      <c r="A11" t="s">
        <v>5</v>
      </c>
      <c r="B11" t="s">
        <v>10</v>
      </c>
      <c r="C11" s="3" t="s">
        <v>7</v>
      </c>
      <c r="D11" s="4">
        <v>39.8215</v>
      </c>
      <c r="I11" s="5"/>
    </row>
    <row r="12" spans="1:9" x14ac:dyDescent="0.25">
      <c r="A12" t="s">
        <v>5</v>
      </c>
      <c r="B12" t="s">
        <v>11</v>
      </c>
      <c r="C12" s="3" t="s">
        <v>7</v>
      </c>
      <c r="D12" s="4">
        <v>215.49</v>
      </c>
      <c r="G12" s="6"/>
      <c r="I12" s="7"/>
    </row>
    <row r="13" spans="1:9" x14ac:dyDescent="0.25">
      <c r="A13" t="s">
        <v>5</v>
      </c>
      <c r="B13" t="s">
        <v>12</v>
      </c>
      <c r="C13" s="3" t="s">
        <v>7</v>
      </c>
      <c r="D13" s="4">
        <v>49.231200000000001</v>
      </c>
      <c r="G13" s="6"/>
      <c r="I13" s="7"/>
    </row>
    <row r="14" spans="1:9" x14ac:dyDescent="0.25">
      <c r="A14" t="s">
        <v>5</v>
      </c>
      <c r="B14" t="s">
        <v>13</v>
      </c>
      <c r="C14" s="3" t="s">
        <v>7</v>
      </c>
      <c r="D14" s="4">
        <v>436.08010000000002</v>
      </c>
      <c r="G14" s="6"/>
      <c r="I14" s="8"/>
    </row>
    <row r="15" spans="1:9" x14ac:dyDescent="0.25">
      <c r="A15" t="s">
        <v>5</v>
      </c>
      <c r="B15" t="s">
        <v>14</v>
      </c>
      <c r="C15" s="3" t="s">
        <v>7</v>
      </c>
      <c r="D15" s="4">
        <v>1675.5544</v>
      </c>
      <c r="G15" s="6"/>
      <c r="I15" s="8"/>
    </row>
    <row r="16" spans="1:9" x14ac:dyDescent="0.25">
      <c r="A16" t="s">
        <v>5</v>
      </c>
      <c r="B16" t="s">
        <v>15</v>
      </c>
      <c r="C16" s="3" t="s">
        <v>7</v>
      </c>
      <c r="D16" s="4">
        <v>260.09899999999999</v>
      </c>
      <c r="G16" s="6"/>
      <c r="I16" s="8"/>
    </row>
    <row r="17" spans="1:9" x14ac:dyDescent="0.25">
      <c r="A17" t="s">
        <v>5</v>
      </c>
      <c r="B17" t="s">
        <v>16</v>
      </c>
      <c r="C17" s="3" t="s">
        <v>7</v>
      </c>
      <c r="D17" s="4">
        <v>1.61</v>
      </c>
      <c r="G17" s="6"/>
      <c r="I17" s="7"/>
    </row>
    <row r="18" spans="1:9" x14ac:dyDescent="0.25">
      <c r="A18" t="s">
        <v>5</v>
      </c>
      <c r="B18" t="s">
        <v>17</v>
      </c>
      <c r="C18" s="3" t="s">
        <v>7</v>
      </c>
      <c r="D18" s="4">
        <v>137.245</v>
      </c>
      <c r="G18" s="6"/>
      <c r="I18" s="8"/>
    </row>
    <row r="19" spans="1:9" x14ac:dyDescent="0.25">
      <c r="A19" t="s">
        <v>5</v>
      </c>
      <c r="B19" t="s">
        <v>18</v>
      </c>
      <c r="C19" s="3" t="s">
        <v>7</v>
      </c>
      <c r="D19" s="4">
        <v>61.852899999999998</v>
      </c>
      <c r="G19" s="6"/>
      <c r="I19" s="8"/>
    </row>
    <row r="20" spans="1:9" x14ac:dyDescent="0.25">
      <c r="A20" t="s">
        <v>5</v>
      </c>
      <c r="B20" t="s">
        <v>18</v>
      </c>
      <c r="C20" s="3" t="s">
        <v>7</v>
      </c>
      <c r="D20" s="4">
        <v>110.39790000000001</v>
      </c>
      <c r="F20" s="9"/>
    </row>
    <row r="21" spans="1:9" x14ac:dyDescent="0.25">
      <c r="A21" t="s">
        <v>5</v>
      </c>
      <c r="B21" t="s">
        <v>18</v>
      </c>
      <c r="C21" s="3" t="s">
        <v>7</v>
      </c>
      <c r="D21" s="4">
        <v>124.5453</v>
      </c>
      <c r="E21" s="4"/>
      <c r="I21" s="7"/>
    </row>
    <row r="22" spans="1:9" x14ac:dyDescent="0.25">
      <c r="A22" t="s">
        <v>5</v>
      </c>
      <c r="B22" t="s">
        <v>19</v>
      </c>
      <c r="C22" s="3" t="s">
        <v>7</v>
      </c>
      <c r="D22" s="4">
        <v>218.708</v>
      </c>
      <c r="I22" s="7"/>
    </row>
    <row r="23" spans="1:9" x14ac:dyDescent="0.25">
      <c r="A23" t="s">
        <v>5</v>
      </c>
      <c r="B23" t="s">
        <v>20</v>
      </c>
      <c r="C23" s="3" t="s">
        <v>7</v>
      </c>
      <c r="D23" s="4">
        <v>418.65</v>
      </c>
    </row>
    <row r="24" spans="1:9" x14ac:dyDescent="0.25">
      <c r="A24" t="s">
        <v>5</v>
      </c>
      <c r="B24" t="s">
        <v>21</v>
      </c>
      <c r="C24" s="3" t="s">
        <v>7</v>
      </c>
      <c r="D24" s="4">
        <v>1416.2</v>
      </c>
      <c r="H24" s="9"/>
      <c r="I24" s="6"/>
    </row>
    <row r="25" spans="1:9" x14ac:dyDescent="0.25">
      <c r="A25" t="s">
        <v>5</v>
      </c>
      <c r="B25" t="s">
        <v>22</v>
      </c>
      <c r="C25" s="3" t="s">
        <v>7</v>
      </c>
      <c r="D25" s="4">
        <v>51.450400000000002</v>
      </c>
      <c r="H25" s="9"/>
      <c r="I25" s="6"/>
    </row>
    <row r="26" spans="1:9" x14ac:dyDescent="0.25">
      <c r="A26" t="s">
        <v>5</v>
      </c>
      <c r="B26" t="s">
        <v>23</v>
      </c>
      <c r="C26" s="3" t="s">
        <v>7</v>
      </c>
      <c r="D26" s="4">
        <v>66.795000000000002</v>
      </c>
      <c r="H26" s="9"/>
      <c r="I26" s="6"/>
    </row>
    <row r="27" spans="1:9" x14ac:dyDescent="0.25">
      <c r="A27" t="s">
        <v>5</v>
      </c>
      <c r="B27" t="s">
        <v>24</v>
      </c>
      <c r="C27" s="3" t="s">
        <v>7</v>
      </c>
      <c r="D27" s="4">
        <v>76.974850000000004</v>
      </c>
    </row>
    <row r="28" spans="1:9" x14ac:dyDescent="0.25">
      <c r="A28" t="s">
        <v>5</v>
      </c>
      <c r="B28" t="s">
        <v>24</v>
      </c>
      <c r="C28" s="3" t="s">
        <v>7</v>
      </c>
      <c r="D28" s="4">
        <v>93.987499999999997</v>
      </c>
    </row>
    <row r="29" spans="1:9" x14ac:dyDescent="0.25">
      <c r="A29" t="s">
        <v>5</v>
      </c>
      <c r="B29" t="s">
        <v>24</v>
      </c>
      <c r="C29" s="3" t="s">
        <v>7</v>
      </c>
      <c r="D29" s="4">
        <v>130.00205</v>
      </c>
    </row>
    <row r="30" spans="1:9" x14ac:dyDescent="0.25">
      <c r="A30" t="s">
        <v>5</v>
      </c>
      <c r="B30" t="s">
        <v>24</v>
      </c>
      <c r="C30" s="3" t="s">
        <v>7</v>
      </c>
      <c r="D30" s="4">
        <v>197.976</v>
      </c>
    </row>
    <row r="31" spans="1:9" x14ac:dyDescent="0.25">
      <c r="A31" t="s">
        <v>5</v>
      </c>
      <c r="B31" t="s">
        <v>24</v>
      </c>
      <c r="C31" s="3" t="s">
        <v>7</v>
      </c>
      <c r="D31" s="4">
        <v>199.98349999999999</v>
      </c>
    </row>
    <row r="32" spans="1:9" x14ac:dyDescent="0.25">
      <c r="A32" t="s">
        <v>5</v>
      </c>
      <c r="B32" t="s">
        <v>25</v>
      </c>
      <c r="C32" s="3" t="s">
        <v>7</v>
      </c>
      <c r="D32" s="4">
        <v>14.855499999999999</v>
      </c>
    </row>
    <row r="33" spans="1:9" x14ac:dyDescent="0.25">
      <c r="A33" t="s">
        <v>5</v>
      </c>
      <c r="B33" t="s">
        <v>25</v>
      </c>
      <c r="C33" s="3" t="s">
        <v>7</v>
      </c>
      <c r="D33" s="4">
        <v>12.41</v>
      </c>
    </row>
    <row r="34" spans="1:9" x14ac:dyDescent="0.25">
      <c r="A34" t="s">
        <v>5</v>
      </c>
      <c r="B34" t="s">
        <v>26</v>
      </c>
      <c r="C34" s="3" t="s">
        <v>7</v>
      </c>
      <c r="D34" s="4">
        <v>108.7846</v>
      </c>
    </row>
    <row r="35" spans="1:9" x14ac:dyDescent="0.25">
      <c r="A35" t="s">
        <v>27</v>
      </c>
      <c r="B35" t="s">
        <v>28</v>
      </c>
      <c r="C35" s="3" t="s">
        <v>7</v>
      </c>
      <c r="D35" s="4">
        <v>190</v>
      </c>
    </row>
    <row r="36" spans="1:9" x14ac:dyDescent="0.25">
      <c r="C36" s="3"/>
      <c r="D36" s="4"/>
      <c r="E36" s="10"/>
      <c r="F36" s="11"/>
      <c r="G36" s="5"/>
      <c r="H36" s="11"/>
      <c r="I36" s="10"/>
    </row>
    <row r="37" spans="1:9" x14ac:dyDescent="0.25">
      <c r="A37" s="12" t="s">
        <v>29</v>
      </c>
    </row>
    <row r="38" spans="1:9" x14ac:dyDescent="0.25">
      <c r="A38" s="10" t="s">
        <v>30</v>
      </c>
      <c r="B38" s="5" t="s">
        <v>31</v>
      </c>
      <c r="C38" s="5" t="s">
        <v>32</v>
      </c>
      <c r="D38" s="5" t="s">
        <v>33</v>
      </c>
      <c r="E38" s="5" t="s">
        <v>34</v>
      </c>
      <c r="F38" s="5" t="s">
        <v>35</v>
      </c>
      <c r="G38" s="5" t="s">
        <v>36</v>
      </c>
      <c r="H38" s="5" t="s">
        <v>37</v>
      </c>
      <c r="I38" s="5" t="s">
        <v>38</v>
      </c>
    </row>
    <row r="39" spans="1:9" x14ac:dyDescent="0.25">
      <c r="A39" s="10">
        <f>AVERAGE(D4:D35)</f>
        <v>218.02757687499997</v>
      </c>
      <c r="B39" s="11">
        <f>_xlfn.STDEV.S(D4:D35)</f>
        <v>365.60264653741149</v>
      </c>
      <c r="C39" s="5">
        <f>COUNT(D4:D35)</f>
        <v>32</v>
      </c>
      <c r="D39" s="11">
        <f>B39/SQRT(C39)</f>
        <v>64.630027646588019</v>
      </c>
      <c r="E39" s="10">
        <f>MEDIAN(D4:D35)</f>
        <v>117.4716</v>
      </c>
      <c r="F39" s="11">
        <f>_xlfn.QUARTILE.INC(D4:D35,1)</f>
        <v>50.895600000000002</v>
      </c>
      <c r="G39" s="11">
        <f>_xlfn.QUARTILE.INC(D4:D35,3)</f>
        <v>198.47787499999998</v>
      </c>
      <c r="H39" s="11">
        <f>MIN(D4:D35)</f>
        <v>1.61</v>
      </c>
      <c r="I39" s="11">
        <f>MAX(D4:D35)</f>
        <v>1675.5544</v>
      </c>
    </row>
    <row r="40" spans="1:9" x14ac:dyDescent="0.25">
      <c r="C40" s="3"/>
      <c r="D40" s="4"/>
    </row>
    <row r="41" spans="1:9" x14ac:dyDescent="0.25">
      <c r="A41" t="s">
        <v>5</v>
      </c>
      <c r="B41" t="s">
        <v>39</v>
      </c>
      <c r="C41" s="3" t="s">
        <v>40</v>
      </c>
      <c r="D41" s="4">
        <v>89.063649999999996</v>
      </c>
    </row>
    <row r="42" spans="1:9" x14ac:dyDescent="0.25">
      <c r="A42" t="s">
        <v>5</v>
      </c>
      <c r="B42" t="s">
        <v>39</v>
      </c>
      <c r="C42" s="3" t="s">
        <v>40</v>
      </c>
      <c r="D42" s="4">
        <v>384.53845000000001</v>
      </c>
    </row>
    <row r="43" spans="1:9" x14ac:dyDescent="0.25">
      <c r="A43" t="s">
        <v>5</v>
      </c>
      <c r="B43" t="s">
        <v>39</v>
      </c>
      <c r="C43" s="3" t="s">
        <v>40</v>
      </c>
      <c r="D43" s="4">
        <v>409.75630000000001</v>
      </c>
    </row>
    <row r="44" spans="1:9" x14ac:dyDescent="0.25">
      <c r="A44" t="s">
        <v>5</v>
      </c>
      <c r="B44" t="s">
        <v>39</v>
      </c>
      <c r="C44" s="3" t="s">
        <v>40</v>
      </c>
      <c r="D44" s="4">
        <v>478.78874999999999</v>
      </c>
    </row>
    <row r="45" spans="1:9" x14ac:dyDescent="0.25">
      <c r="A45" t="s">
        <v>5</v>
      </c>
      <c r="B45" t="s">
        <v>39</v>
      </c>
      <c r="C45" s="3" t="s">
        <v>40</v>
      </c>
      <c r="D45" s="4">
        <v>585.81039999999996</v>
      </c>
    </row>
    <row r="46" spans="1:9" x14ac:dyDescent="0.25">
      <c r="A46" t="s">
        <v>5</v>
      </c>
      <c r="B46" t="s">
        <v>41</v>
      </c>
      <c r="C46" s="3" t="s">
        <v>40</v>
      </c>
      <c r="D46" s="4">
        <v>194.40629999999999</v>
      </c>
    </row>
    <row r="47" spans="1:9" x14ac:dyDescent="0.25">
      <c r="A47" t="s">
        <v>5</v>
      </c>
      <c r="B47" t="s">
        <v>42</v>
      </c>
      <c r="C47" s="3" t="s">
        <v>40</v>
      </c>
      <c r="D47" s="4">
        <v>423.36714999999998</v>
      </c>
    </row>
    <row r="48" spans="1:9" x14ac:dyDescent="0.25">
      <c r="A48" t="s">
        <v>5</v>
      </c>
      <c r="B48" t="s">
        <v>42</v>
      </c>
      <c r="C48" s="3" t="s">
        <v>40</v>
      </c>
      <c r="D48" s="4">
        <v>438.69715000000002</v>
      </c>
    </row>
    <row r="49" spans="1:4" x14ac:dyDescent="0.25">
      <c r="A49" t="s">
        <v>5</v>
      </c>
      <c r="B49" t="s">
        <v>43</v>
      </c>
      <c r="C49" s="3" t="s">
        <v>40</v>
      </c>
      <c r="D49" s="4">
        <v>2.7374999999999998</v>
      </c>
    </row>
    <row r="50" spans="1:4" x14ac:dyDescent="0.25">
      <c r="A50" t="s">
        <v>5</v>
      </c>
      <c r="B50" t="s">
        <v>44</v>
      </c>
      <c r="C50" s="3" t="s">
        <v>40</v>
      </c>
      <c r="D50" s="4">
        <v>359.10250000000002</v>
      </c>
    </row>
    <row r="51" spans="1:4" x14ac:dyDescent="0.25">
      <c r="A51" t="s">
        <v>5</v>
      </c>
      <c r="B51" t="s">
        <v>45</v>
      </c>
      <c r="C51" s="3" t="s">
        <v>40</v>
      </c>
      <c r="D51" s="4">
        <v>954</v>
      </c>
    </row>
    <row r="52" spans="1:4" x14ac:dyDescent="0.25">
      <c r="A52" t="s">
        <v>5</v>
      </c>
      <c r="B52" t="s">
        <v>46</v>
      </c>
      <c r="C52" s="3" t="s">
        <v>40</v>
      </c>
      <c r="D52" s="4">
        <v>1.58775</v>
      </c>
    </row>
    <row r="53" spans="1:4" x14ac:dyDescent="0.25">
      <c r="A53" t="s">
        <v>5</v>
      </c>
      <c r="B53" t="s">
        <v>46</v>
      </c>
      <c r="C53" s="3" t="s">
        <v>40</v>
      </c>
      <c r="D53" s="4">
        <v>2.2776000000000001</v>
      </c>
    </row>
    <row r="54" spans="1:4" x14ac:dyDescent="0.25">
      <c r="A54" t="s">
        <v>5</v>
      </c>
      <c r="B54" t="s">
        <v>46</v>
      </c>
      <c r="C54" s="3" t="s">
        <v>40</v>
      </c>
      <c r="D54" s="4">
        <v>5.38375</v>
      </c>
    </row>
    <row r="55" spans="1:4" x14ac:dyDescent="0.25">
      <c r="A55" t="s">
        <v>5</v>
      </c>
      <c r="B55" t="s">
        <v>46</v>
      </c>
      <c r="C55" s="3" t="s">
        <v>40</v>
      </c>
      <c r="D55" s="4">
        <v>5.57355</v>
      </c>
    </row>
    <row r="56" spans="1:4" x14ac:dyDescent="0.25">
      <c r="A56" t="s">
        <v>5</v>
      </c>
      <c r="B56" t="s">
        <v>46</v>
      </c>
      <c r="C56" s="3" t="s">
        <v>40</v>
      </c>
      <c r="D56" s="4">
        <v>9.5885499999999997</v>
      </c>
    </row>
    <row r="57" spans="1:4" x14ac:dyDescent="0.25">
      <c r="A57" t="s">
        <v>5</v>
      </c>
      <c r="B57" t="s">
        <v>46</v>
      </c>
      <c r="C57" s="3" t="s">
        <v>40</v>
      </c>
      <c r="D57" s="4">
        <v>14.198499999999999</v>
      </c>
    </row>
    <row r="58" spans="1:4" x14ac:dyDescent="0.25">
      <c r="A58" t="s">
        <v>5</v>
      </c>
      <c r="B58" t="s">
        <v>46</v>
      </c>
      <c r="C58" s="3" t="s">
        <v>40</v>
      </c>
      <c r="D58" s="4">
        <v>16.716999999999999</v>
      </c>
    </row>
    <row r="59" spans="1:4" x14ac:dyDescent="0.25">
      <c r="A59" t="s">
        <v>5</v>
      </c>
      <c r="B59" t="s">
        <v>46</v>
      </c>
      <c r="C59" s="3" t="s">
        <v>40</v>
      </c>
      <c r="D59" s="4">
        <v>440.84699999999998</v>
      </c>
    </row>
    <row r="60" spans="1:4" x14ac:dyDescent="0.25">
      <c r="A60" t="s">
        <v>5</v>
      </c>
      <c r="B60" t="s">
        <v>47</v>
      </c>
      <c r="C60" s="3" t="s">
        <v>40</v>
      </c>
      <c r="D60" s="4">
        <v>316.53530000000001</v>
      </c>
    </row>
    <row r="61" spans="1:4" x14ac:dyDescent="0.25">
      <c r="A61" t="s">
        <v>5</v>
      </c>
      <c r="B61" t="s">
        <v>47</v>
      </c>
      <c r="C61" s="3" t="s">
        <v>40</v>
      </c>
      <c r="D61" s="4">
        <v>316.53530000000001</v>
      </c>
    </row>
    <row r="62" spans="1:4" x14ac:dyDescent="0.25">
      <c r="A62" t="s">
        <v>5</v>
      </c>
      <c r="B62" t="s">
        <v>47</v>
      </c>
      <c r="C62" s="3" t="s">
        <v>40</v>
      </c>
      <c r="D62" s="4">
        <v>334.78530000000001</v>
      </c>
    </row>
    <row r="63" spans="1:4" x14ac:dyDescent="0.25">
      <c r="A63" t="s">
        <v>5</v>
      </c>
      <c r="B63" t="s">
        <v>47</v>
      </c>
      <c r="C63" s="3" t="s">
        <v>40</v>
      </c>
      <c r="D63" s="4">
        <v>404.13529999999997</v>
      </c>
    </row>
    <row r="64" spans="1:4" x14ac:dyDescent="0.25">
      <c r="A64" t="s">
        <v>5</v>
      </c>
      <c r="B64" t="s">
        <v>47</v>
      </c>
      <c r="C64" s="3" t="s">
        <v>40</v>
      </c>
      <c r="D64" s="4">
        <v>483.34030000000001</v>
      </c>
    </row>
    <row r="65" spans="1:4" x14ac:dyDescent="0.25">
      <c r="A65" t="s">
        <v>5</v>
      </c>
      <c r="B65" t="s">
        <v>47</v>
      </c>
      <c r="C65" s="3" t="s">
        <v>40</v>
      </c>
      <c r="D65" s="4">
        <v>489.5453</v>
      </c>
    </row>
    <row r="66" spans="1:4" x14ac:dyDescent="0.25">
      <c r="A66" t="s">
        <v>5</v>
      </c>
      <c r="B66" t="s">
        <v>48</v>
      </c>
      <c r="C66" s="3" t="s">
        <v>40</v>
      </c>
      <c r="D66" s="4">
        <v>171.76900000000001</v>
      </c>
    </row>
    <row r="67" spans="1:4" x14ac:dyDescent="0.25">
      <c r="A67" t="s">
        <v>5</v>
      </c>
      <c r="B67" t="s">
        <v>49</v>
      </c>
      <c r="C67" s="3" t="s">
        <v>40</v>
      </c>
      <c r="D67" s="4">
        <v>55.881500000000003</v>
      </c>
    </row>
    <row r="68" spans="1:4" x14ac:dyDescent="0.25">
      <c r="A68" t="s">
        <v>5</v>
      </c>
      <c r="B68" t="s">
        <v>50</v>
      </c>
      <c r="C68" s="3" t="s">
        <v>40</v>
      </c>
      <c r="D68" s="4">
        <v>27.484500000000001</v>
      </c>
    </row>
    <row r="69" spans="1:4" x14ac:dyDescent="0.25">
      <c r="A69" t="s">
        <v>5</v>
      </c>
      <c r="B69" t="s">
        <v>51</v>
      </c>
      <c r="C69" s="3" t="s">
        <v>40</v>
      </c>
      <c r="D69" s="4">
        <v>1069.7055</v>
      </c>
    </row>
    <row r="70" spans="1:4" x14ac:dyDescent="0.25">
      <c r="A70" t="s">
        <v>5</v>
      </c>
      <c r="B70" t="s">
        <v>52</v>
      </c>
      <c r="C70" s="3" t="s">
        <v>40</v>
      </c>
      <c r="D70" s="4">
        <v>66.685500000000005</v>
      </c>
    </row>
    <row r="71" spans="1:4" x14ac:dyDescent="0.25">
      <c r="A71" t="s">
        <v>5</v>
      </c>
      <c r="B71" t="s">
        <v>53</v>
      </c>
      <c r="C71" s="3" t="s">
        <v>40</v>
      </c>
      <c r="D71" s="4">
        <v>210.82034999999999</v>
      </c>
    </row>
    <row r="72" spans="1:4" x14ac:dyDescent="0.25">
      <c r="A72" t="s">
        <v>5</v>
      </c>
      <c r="B72" t="s">
        <v>54</v>
      </c>
      <c r="C72" s="3" t="s">
        <v>40</v>
      </c>
      <c r="D72" s="4">
        <v>331.93099999999998</v>
      </c>
    </row>
    <row r="73" spans="1:4" x14ac:dyDescent="0.25">
      <c r="A73" t="s">
        <v>5</v>
      </c>
      <c r="B73" t="s">
        <v>55</v>
      </c>
      <c r="C73" s="3" t="s">
        <v>40</v>
      </c>
      <c r="D73" s="4">
        <v>285.57600000000002</v>
      </c>
    </row>
    <row r="74" spans="1:4" x14ac:dyDescent="0.25">
      <c r="A74" t="s">
        <v>5</v>
      </c>
      <c r="B74" t="s">
        <v>22</v>
      </c>
      <c r="C74" s="3" t="s">
        <v>40</v>
      </c>
      <c r="D74" s="4">
        <v>5.1611000000000002</v>
      </c>
    </row>
    <row r="75" spans="1:4" x14ac:dyDescent="0.25">
      <c r="A75" t="s">
        <v>5</v>
      </c>
      <c r="B75" t="s">
        <v>56</v>
      </c>
      <c r="C75" s="3" t="s">
        <v>40</v>
      </c>
      <c r="D75" s="4">
        <v>266.45</v>
      </c>
    </row>
    <row r="76" spans="1:4" x14ac:dyDescent="0.25">
      <c r="A76" t="s">
        <v>5</v>
      </c>
      <c r="B76" t="s">
        <v>57</v>
      </c>
      <c r="C76" s="3" t="s">
        <v>40</v>
      </c>
      <c r="D76" s="4">
        <v>183.41249999999999</v>
      </c>
    </row>
    <row r="77" spans="1:4" x14ac:dyDescent="0.25">
      <c r="A77" t="s">
        <v>58</v>
      </c>
      <c r="B77" t="s">
        <v>59</v>
      </c>
      <c r="C77" s="3" t="s">
        <v>40</v>
      </c>
      <c r="D77" s="4">
        <v>142.30000000000001</v>
      </c>
    </row>
    <row r="78" spans="1:4" x14ac:dyDescent="0.25">
      <c r="A78" t="s">
        <v>60</v>
      </c>
      <c r="B78" t="s">
        <v>61</v>
      </c>
      <c r="C78" s="3" t="s">
        <v>40</v>
      </c>
      <c r="D78" s="4">
        <v>177</v>
      </c>
    </row>
    <row r="79" spans="1:4" x14ac:dyDescent="0.25">
      <c r="A79" t="s">
        <v>60</v>
      </c>
      <c r="B79" t="s">
        <v>61</v>
      </c>
      <c r="C79" s="3" t="s">
        <v>40</v>
      </c>
      <c r="D79" s="4">
        <v>121</v>
      </c>
    </row>
    <row r="80" spans="1:4" x14ac:dyDescent="0.25">
      <c r="C80" s="3"/>
      <c r="D80" s="4"/>
    </row>
    <row r="81" spans="1:9" x14ac:dyDescent="0.25">
      <c r="A81" s="12" t="s">
        <v>62</v>
      </c>
    </row>
    <row r="82" spans="1:9" x14ac:dyDescent="0.25">
      <c r="A82" s="10" t="s">
        <v>30</v>
      </c>
      <c r="B82" s="5" t="s">
        <v>31</v>
      </c>
      <c r="C82" s="5" t="s">
        <v>32</v>
      </c>
      <c r="D82" s="5" t="s">
        <v>33</v>
      </c>
      <c r="E82" s="5" t="s">
        <v>34</v>
      </c>
      <c r="F82" s="5" t="s">
        <v>35</v>
      </c>
      <c r="G82" s="5" t="s">
        <v>36</v>
      </c>
      <c r="H82" s="5" t="s">
        <v>37</v>
      </c>
      <c r="I82" s="5" t="s">
        <v>38</v>
      </c>
    </row>
    <row r="83" spans="1:9" x14ac:dyDescent="0.25">
      <c r="A83" s="10">
        <f>AVERAGE(D41:D79)</f>
        <v>263.49988717948713</v>
      </c>
      <c r="B83" s="11">
        <f>_xlfn.STDEV.S(D41:D79)</f>
        <v>249.73878803846648</v>
      </c>
      <c r="C83" s="5">
        <f>COUNT(D41:D79)</f>
        <v>39</v>
      </c>
      <c r="D83" s="11">
        <f>B83/SQRT(C83)</f>
        <v>39.990211062119613</v>
      </c>
      <c r="E83" s="10">
        <f>MEDIAN(D41:D79)</f>
        <v>210.82034999999999</v>
      </c>
      <c r="F83" s="11">
        <f>_xlfn.QUARTILE.INC(D41:D79,1)</f>
        <v>41.683</v>
      </c>
      <c r="G83" s="11">
        <f>_xlfn.QUARTILE.INC(D41:D79,3)</f>
        <v>406.94579999999996</v>
      </c>
      <c r="H83" s="11">
        <f>MIN(D41:D79)</f>
        <v>1.58775</v>
      </c>
      <c r="I83" s="11">
        <f>MAX(D41:D79)</f>
        <v>1069.7055</v>
      </c>
    </row>
    <row r="84" spans="1:9" x14ac:dyDescent="0.25">
      <c r="C84" s="3"/>
      <c r="D84" s="4"/>
    </row>
    <row r="85" spans="1:9" x14ac:dyDescent="0.25">
      <c r="C85" s="3"/>
      <c r="D85" s="4"/>
    </row>
    <row r="86" spans="1:9" x14ac:dyDescent="0.25">
      <c r="A86" t="s">
        <v>5</v>
      </c>
      <c r="B86" t="s">
        <v>63</v>
      </c>
      <c r="C86" s="3" t="s">
        <v>64</v>
      </c>
      <c r="D86" s="4">
        <v>5.1647499999999997</v>
      </c>
    </row>
    <row r="87" spans="1:9" x14ac:dyDescent="0.25">
      <c r="A87" t="s">
        <v>5</v>
      </c>
      <c r="B87" t="s">
        <v>65</v>
      </c>
      <c r="C87" s="3" t="s">
        <v>64</v>
      </c>
      <c r="D87" s="4">
        <v>136.44</v>
      </c>
    </row>
    <row r="88" spans="1:9" x14ac:dyDescent="0.25">
      <c r="A88" t="s">
        <v>5</v>
      </c>
      <c r="B88" t="s">
        <v>66</v>
      </c>
      <c r="C88" s="3" t="s">
        <v>64</v>
      </c>
      <c r="D88" s="4">
        <v>427.17</v>
      </c>
    </row>
    <row r="89" spans="1:9" x14ac:dyDescent="0.25">
      <c r="A89" t="s">
        <v>5</v>
      </c>
      <c r="B89" t="s">
        <v>67</v>
      </c>
      <c r="C89" s="3" t="s">
        <v>64</v>
      </c>
      <c r="D89" s="4">
        <v>84.03</v>
      </c>
    </row>
    <row r="90" spans="1:9" x14ac:dyDescent="0.25">
      <c r="A90" t="s">
        <v>5</v>
      </c>
      <c r="B90" t="s">
        <v>68</v>
      </c>
      <c r="C90" s="3" t="s">
        <v>64</v>
      </c>
      <c r="D90" s="4">
        <v>515.75</v>
      </c>
    </row>
    <row r="91" spans="1:9" x14ac:dyDescent="0.25">
      <c r="A91" t="s">
        <v>5</v>
      </c>
      <c r="B91" t="s">
        <v>69</v>
      </c>
      <c r="C91" s="3" t="s">
        <v>64</v>
      </c>
      <c r="D91" s="4">
        <v>317</v>
      </c>
    </row>
    <row r="92" spans="1:9" x14ac:dyDescent="0.25">
      <c r="A92" t="s">
        <v>5</v>
      </c>
      <c r="B92" t="s">
        <v>70</v>
      </c>
      <c r="C92" s="3" t="s">
        <v>64</v>
      </c>
      <c r="D92" s="4">
        <v>121.03400000000001</v>
      </c>
    </row>
    <row r="93" spans="1:9" x14ac:dyDescent="0.25">
      <c r="A93" t="s">
        <v>5</v>
      </c>
      <c r="B93" t="s">
        <v>71</v>
      </c>
      <c r="C93" s="3" t="s">
        <v>64</v>
      </c>
      <c r="D93" s="4">
        <v>166.31157300000001</v>
      </c>
    </row>
    <row r="94" spans="1:9" x14ac:dyDescent="0.25">
      <c r="A94" t="s">
        <v>5</v>
      </c>
      <c r="B94" t="s">
        <v>71</v>
      </c>
      <c r="C94" s="3" t="s">
        <v>64</v>
      </c>
      <c r="D94" s="4">
        <v>179.96783400000001</v>
      </c>
    </row>
    <row r="95" spans="1:9" x14ac:dyDescent="0.25">
      <c r="A95" t="s">
        <v>5</v>
      </c>
      <c r="B95" t="s">
        <v>71</v>
      </c>
      <c r="C95" s="3" t="s">
        <v>64</v>
      </c>
      <c r="D95" s="4">
        <v>235.36955499999999</v>
      </c>
    </row>
    <row r="96" spans="1:9" x14ac:dyDescent="0.25">
      <c r="A96" t="s">
        <v>5</v>
      </c>
      <c r="B96" t="s">
        <v>71</v>
      </c>
      <c r="C96" s="3" t="s">
        <v>64</v>
      </c>
      <c r="D96" s="4">
        <v>370.89156100000002</v>
      </c>
    </row>
    <row r="97" spans="1:5" x14ac:dyDescent="0.25">
      <c r="A97" t="s">
        <v>5</v>
      </c>
      <c r="B97" t="s">
        <v>71</v>
      </c>
      <c r="C97" s="3" t="s">
        <v>64</v>
      </c>
      <c r="D97" s="4">
        <v>393.69291099999998</v>
      </c>
    </row>
    <row r="98" spans="1:5" x14ac:dyDescent="0.25">
      <c r="A98" t="s">
        <v>5</v>
      </c>
      <c r="B98" t="s">
        <v>71</v>
      </c>
      <c r="C98" s="3" t="s">
        <v>64</v>
      </c>
      <c r="D98" s="4">
        <v>451.01736299999999</v>
      </c>
    </row>
    <row r="99" spans="1:5" x14ac:dyDescent="0.25">
      <c r="A99" t="s">
        <v>5</v>
      </c>
      <c r="B99" t="s">
        <v>71</v>
      </c>
      <c r="C99" s="3" t="s">
        <v>64</v>
      </c>
      <c r="D99" s="4">
        <v>665.51096500000006</v>
      </c>
    </row>
    <row r="100" spans="1:5" x14ac:dyDescent="0.25">
      <c r="A100" t="s">
        <v>5</v>
      </c>
      <c r="B100" t="s">
        <v>71</v>
      </c>
      <c r="C100" s="3" t="s">
        <v>64</v>
      </c>
      <c r="D100" s="4">
        <v>667.329522</v>
      </c>
    </row>
    <row r="101" spans="1:5" x14ac:dyDescent="0.25">
      <c r="A101" t="s">
        <v>5</v>
      </c>
      <c r="B101" t="s">
        <v>71</v>
      </c>
      <c r="C101" s="3" t="s">
        <v>64</v>
      </c>
      <c r="D101" s="4">
        <v>917.14109800000006</v>
      </c>
      <c r="E101" s="4"/>
    </row>
    <row r="102" spans="1:5" x14ac:dyDescent="0.25">
      <c r="A102" t="s">
        <v>5</v>
      </c>
      <c r="B102" t="s">
        <v>71</v>
      </c>
      <c r="C102" s="3" t="s">
        <v>64</v>
      </c>
      <c r="D102" s="4">
        <v>932.86534600000005</v>
      </c>
    </row>
    <row r="103" spans="1:5" x14ac:dyDescent="0.25">
      <c r="A103" t="s">
        <v>5</v>
      </c>
      <c r="B103" t="s">
        <v>71</v>
      </c>
      <c r="C103" s="3" t="s">
        <v>64</v>
      </c>
      <c r="D103" s="4">
        <v>944.58341499999995</v>
      </c>
    </row>
    <row r="104" spans="1:5" x14ac:dyDescent="0.25">
      <c r="A104" t="s">
        <v>5</v>
      </c>
      <c r="B104" t="s">
        <v>71</v>
      </c>
      <c r="C104" s="3" t="s">
        <v>64</v>
      </c>
      <c r="D104" s="4">
        <v>1065.5907199999999</v>
      </c>
    </row>
    <row r="105" spans="1:5" x14ac:dyDescent="0.25">
      <c r="A105" t="s">
        <v>5</v>
      </c>
      <c r="B105" t="s">
        <v>72</v>
      </c>
      <c r="C105" s="3" t="s">
        <v>64</v>
      </c>
      <c r="D105" s="4">
        <v>202.64</v>
      </c>
      <c r="E105" s="4"/>
    </row>
    <row r="106" spans="1:5" x14ac:dyDescent="0.25">
      <c r="A106" t="s">
        <v>5</v>
      </c>
      <c r="B106" t="s">
        <v>72</v>
      </c>
      <c r="C106" s="3" t="s">
        <v>64</v>
      </c>
      <c r="D106" s="4">
        <v>560.20000000000005</v>
      </c>
    </row>
    <row r="107" spans="1:5" x14ac:dyDescent="0.25">
      <c r="A107" t="s">
        <v>5</v>
      </c>
      <c r="B107" t="s">
        <v>73</v>
      </c>
      <c r="C107" s="3" t="s">
        <v>64</v>
      </c>
      <c r="D107" s="4">
        <v>452.6</v>
      </c>
    </row>
    <row r="108" spans="1:5" x14ac:dyDescent="0.25">
      <c r="A108" t="s">
        <v>5</v>
      </c>
      <c r="B108" t="s">
        <v>74</v>
      </c>
      <c r="C108" s="3" t="s">
        <v>64</v>
      </c>
      <c r="D108" s="4">
        <v>453.09</v>
      </c>
    </row>
    <row r="109" spans="1:5" x14ac:dyDescent="0.25">
      <c r="A109" t="s">
        <v>5</v>
      </c>
      <c r="B109" t="s">
        <v>75</v>
      </c>
      <c r="C109" s="3" t="s">
        <v>64</v>
      </c>
      <c r="D109" s="4">
        <v>10.439</v>
      </c>
    </row>
    <row r="110" spans="1:5" x14ac:dyDescent="0.25">
      <c r="A110" t="s">
        <v>5</v>
      </c>
      <c r="B110" t="s">
        <v>76</v>
      </c>
      <c r="C110" s="3" t="s">
        <v>64</v>
      </c>
      <c r="D110" s="4">
        <v>379.33735000000001</v>
      </c>
    </row>
    <row r="111" spans="1:5" x14ac:dyDescent="0.25">
      <c r="A111" t="s">
        <v>5</v>
      </c>
      <c r="B111" t="s">
        <v>76</v>
      </c>
      <c r="C111" s="3" t="s">
        <v>64</v>
      </c>
      <c r="D111" s="4">
        <v>1599.61</v>
      </c>
    </row>
    <row r="112" spans="1:5" x14ac:dyDescent="0.25">
      <c r="A112" t="s">
        <v>5</v>
      </c>
      <c r="B112" t="s">
        <v>77</v>
      </c>
      <c r="C112" s="3" t="s">
        <v>64</v>
      </c>
      <c r="D112" s="4">
        <v>157.03030000000001</v>
      </c>
    </row>
    <row r="113" spans="1:9" x14ac:dyDescent="0.25">
      <c r="A113" t="s">
        <v>5</v>
      </c>
      <c r="B113" t="s">
        <v>49</v>
      </c>
      <c r="C113" s="3" t="s">
        <v>64</v>
      </c>
      <c r="D113" s="4">
        <v>1018.2624</v>
      </c>
    </row>
    <row r="114" spans="1:9" x14ac:dyDescent="0.25">
      <c r="A114" t="s">
        <v>5</v>
      </c>
      <c r="B114" t="s">
        <v>50</v>
      </c>
      <c r="C114" s="3" t="s">
        <v>64</v>
      </c>
      <c r="D114" s="4">
        <v>512.71550000000002</v>
      </c>
    </row>
    <row r="115" spans="1:9" x14ac:dyDescent="0.25">
      <c r="A115" t="s">
        <v>5</v>
      </c>
      <c r="B115" t="s">
        <v>78</v>
      </c>
      <c r="C115" s="3" t="s">
        <v>64</v>
      </c>
      <c r="D115" s="4">
        <v>32.375500000000002</v>
      </c>
    </row>
    <row r="116" spans="1:9" x14ac:dyDescent="0.25">
      <c r="A116" t="s">
        <v>5</v>
      </c>
      <c r="B116" t="s">
        <v>79</v>
      </c>
      <c r="C116" s="3" t="s">
        <v>64</v>
      </c>
      <c r="D116" s="4">
        <v>504.22194999999999</v>
      </c>
    </row>
    <row r="117" spans="1:9" x14ac:dyDescent="0.25">
      <c r="A117" t="s">
        <v>5</v>
      </c>
      <c r="B117" t="s">
        <v>80</v>
      </c>
      <c r="C117" s="3" t="s">
        <v>64</v>
      </c>
      <c r="D117" s="4">
        <v>214.02</v>
      </c>
    </row>
    <row r="118" spans="1:9" x14ac:dyDescent="0.25">
      <c r="A118" t="s">
        <v>5</v>
      </c>
      <c r="B118" t="s">
        <v>81</v>
      </c>
      <c r="C118" s="3" t="s">
        <v>64</v>
      </c>
      <c r="D118" s="4">
        <v>153.16495</v>
      </c>
    </row>
    <row r="119" spans="1:9" x14ac:dyDescent="0.25">
      <c r="A119" t="s">
        <v>5</v>
      </c>
      <c r="B119" t="s">
        <v>82</v>
      </c>
      <c r="C119" s="3" t="s">
        <v>64</v>
      </c>
      <c r="D119" s="4">
        <v>197.1</v>
      </c>
    </row>
    <row r="120" spans="1:9" x14ac:dyDescent="0.25">
      <c r="A120" t="s">
        <v>5</v>
      </c>
      <c r="B120" t="s">
        <v>83</v>
      </c>
      <c r="C120" s="3" t="s">
        <v>64</v>
      </c>
      <c r="D120" s="4">
        <v>471.72964999999999</v>
      </c>
    </row>
    <row r="121" spans="1:9" x14ac:dyDescent="0.25">
      <c r="A121" t="s">
        <v>5</v>
      </c>
      <c r="B121" t="s">
        <v>84</v>
      </c>
      <c r="C121" s="3" t="s">
        <v>64</v>
      </c>
      <c r="D121" s="4">
        <v>40.259500000000003</v>
      </c>
    </row>
    <row r="122" spans="1:9" x14ac:dyDescent="0.25">
      <c r="A122" t="s">
        <v>5</v>
      </c>
      <c r="B122" t="s">
        <v>84</v>
      </c>
      <c r="C122" s="3" t="s">
        <v>64</v>
      </c>
      <c r="D122" s="4">
        <v>334.88749999999999</v>
      </c>
    </row>
    <row r="123" spans="1:9" x14ac:dyDescent="0.25">
      <c r="A123" t="s">
        <v>60</v>
      </c>
      <c r="B123" t="s">
        <v>61</v>
      </c>
      <c r="C123" s="3" t="s">
        <v>64</v>
      </c>
      <c r="D123" s="4">
        <v>128</v>
      </c>
    </row>
    <row r="124" spans="1:9" x14ac:dyDescent="0.25">
      <c r="A124" t="s">
        <v>60</v>
      </c>
      <c r="B124" t="s">
        <v>61</v>
      </c>
      <c r="C124" s="3" t="s">
        <v>64</v>
      </c>
      <c r="D124" s="4">
        <v>8</v>
      </c>
    </row>
    <row r="125" spans="1:9" x14ac:dyDescent="0.25">
      <c r="C125" s="3"/>
      <c r="D125" s="4"/>
      <c r="E125" s="10"/>
      <c r="F125" s="11"/>
      <c r="G125" s="5"/>
      <c r="H125" s="11"/>
      <c r="I125" s="10"/>
    </row>
    <row r="126" spans="1:9" x14ac:dyDescent="0.25">
      <c r="A126" s="12" t="s">
        <v>85</v>
      </c>
    </row>
    <row r="127" spans="1:9" x14ac:dyDescent="0.25">
      <c r="A127" s="10" t="s">
        <v>30</v>
      </c>
      <c r="B127" s="5" t="s">
        <v>31</v>
      </c>
      <c r="C127" s="5" t="s">
        <v>32</v>
      </c>
      <c r="D127" s="5" t="s">
        <v>33</v>
      </c>
      <c r="E127" s="5" t="s">
        <v>34</v>
      </c>
      <c r="F127" s="5" t="s">
        <v>35</v>
      </c>
      <c r="G127" s="5" t="s">
        <v>36</v>
      </c>
      <c r="H127" s="5" t="s">
        <v>37</v>
      </c>
      <c r="I127" s="5" t="s">
        <v>38</v>
      </c>
    </row>
    <row r="128" spans="1:9" x14ac:dyDescent="0.25">
      <c r="A128" s="10">
        <f>AVERAGE(D86:D124)</f>
        <v>410.93703110256411</v>
      </c>
      <c r="B128" s="11">
        <f>_xlfn.STDEV.S(D86:D124)</f>
        <v>353.5718576194422</v>
      </c>
      <c r="C128" s="5">
        <f>COUNT(D86:D124)</f>
        <v>39</v>
      </c>
      <c r="D128" s="11">
        <f>B128/SQRT(C128)</f>
        <v>56.616808798036409</v>
      </c>
      <c r="E128" s="10">
        <f>MEDIAN(D86:D124)</f>
        <v>370.89156100000002</v>
      </c>
      <c r="F128" s="11">
        <f>_xlfn.QUARTILE.INC(D86:D124,1)</f>
        <v>155.09762499999999</v>
      </c>
      <c r="G128" s="11">
        <f>_xlfn.QUARTILE.INC(D86:D124,3)</f>
        <v>514.23275000000001</v>
      </c>
      <c r="H128" s="11">
        <f>MIN(D86:D124)</f>
        <v>5.1647499999999997</v>
      </c>
      <c r="I128" s="11">
        <f>MAX(D86:D124)</f>
        <v>1599.61</v>
      </c>
    </row>
    <row r="129" spans="1:9" x14ac:dyDescent="0.25">
      <c r="C129" s="3"/>
      <c r="D129" s="4"/>
      <c r="E129" s="4"/>
      <c r="F129" s="4"/>
      <c r="G129" s="13"/>
      <c r="H129" s="13"/>
      <c r="I129" s="13"/>
    </row>
    <row r="130" spans="1:9" x14ac:dyDescent="0.25">
      <c r="C130" s="3"/>
      <c r="D130" s="4"/>
      <c r="E130" s="4"/>
      <c r="F130" s="4"/>
      <c r="G130" s="13"/>
      <c r="H130" s="13"/>
      <c r="I130" s="13"/>
    </row>
    <row r="131" spans="1:9" x14ac:dyDescent="0.25">
      <c r="A131" t="s">
        <v>5</v>
      </c>
      <c r="B131" t="s">
        <v>86</v>
      </c>
      <c r="C131" s="3" t="s">
        <v>87</v>
      </c>
      <c r="D131" s="4">
        <v>244.89675</v>
      </c>
    </row>
    <row r="132" spans="1:9" x14ac:dyDescent="0.25">
      <c r="A132" t="s">
        <v>5</v>
      </c>
      <c r="B132" t="s">
        <v>86</v>
      </c>
      <c r="C132" s="3" t="s">
        <v>87</v>
      </c>
      <c r="D132" s="4">
        <v>253.86845</v>
      </c>
    </row>
    <row r="133" spans="1:9" x14ac:dyDescent="0.25">
      <c r="A133" t="s">
        <v>5</v>
      </c>
      <c r="B133" t="s">
        <v>86</v>
      </c>
      <c r="C133" s="3" t="s">
        <v>87</v>
      </c>
      <c r="D133" s="4">
        <v>376.81139999999999</v>
      </c>
    </row>
    <row r="134" spans="1:9" x14ac:dyDescent="0.25">
      <c r="A134" t="s">
        <v>5</v>
      </c>
      <c r="B134" t="s">
        <v>88</v>
      </c>
      <c r="C134" s="3" t="s">
        <v>87</v>
      </c>
      <c r="D134" s="4">
        <v>409.10514000000001</v>
      </c>
    </row>
    <row r="135" spans="1:9" x14ac:dyDescent="0.25">
      <c r="A135" t="s">
        <v>5</v>
      </c>
      <c r="B135" t="s">
        <v>89</v>
      </c>
      <c r="C135" s="3" t="s">
        <v>87</v>
      </c>
      <c r="D135" s="4">
        <v>1100.0399199999999</v>
      </c>
    </row>
    <row r="136" spans="1:9" x14ac:dyDescent="0.25">
      <c r="A136" t="s">
        <v>5</v>
      </c>
      <c r="B136" t="s">
        <v>90</v>
      </c>
      <c r="C136" s="3" t="s">
        <v>87</v>
      </c>
      <c r="D136" s="4">
        <v>40.15</v>
      </c>
    </row>
    <row r="137" spans="1:9" x14ac:dyDescent="0.25">
      <c r="A137" t="s">
        <v>5</v>
      </c>
      <c r="B137" t="s">
        <v>91</v>
      </c>
      <c r="C137" s="3" t="s">
        <v>87</v>
      </c>
      <c r="D137" s="4">
        <v>1055.3201200000001</v>
      </c>
    </row>
    <row r="138" spans="1:9" x14ac:dyDescent="0.25">
      <c r="A138" t="s">
        <v>5</v>
      </c>
      <c r="B138" t="s">
        <v>92</v>
      </c>
      <c r="C138" s="3" t="s">
        <v>87</v>
      </c>
      <c r="D138" s="4">
        <v>102.2</v>
      </c>
    </row>
    <row r="139" spans="1:9" x14ac:dyDescent="0.25">
      <c r="A139" t="s">
        <v>5</v>
      </c>
      <c r="B139" t="s">
        <v>92</v>
      </c>
      <c r="C139" s="3" t="s">
        <v>87</v>
      </c>
      <c r="D139" s="4">
        <v>160.6</v>
      </c>
    </row>
    <row r="140" spans="1:9" x14ac:dyDescent="0.25">
      <c r="A140" t="s">
        <v>5</v>
      </c>
      <c r="B140" t="s">
        <v>93</v>
      </c>
      <c r="C140" s="3" t="s">
        <v>87</v>
      </c>
      <c r="D140" s="4">
        <v>870.78305499999999</v>
      </c>
    </row>
    <row r="141" spans="1:9" x14ac:dyDescent="0.25">
      <c r="A141" t="s">
        <v>5</v>
      </c>
      <c r="B141" t="s">
        <v>94</v>
      </c>
      <c r="C141" s="3" t="s">
        <v>87</v>
      </c>
      <c r="D141" s="4">
        <v>98.383925000000005</v>
      </c>
    </row>
    <row r="142" spans="1:9" x14ac:dyDescent="0.25">
      <c r="A142" t="s">
        <v>5</v>
      </c>
      <c r="B142" t="s">
        <v>95</v>
      </c>
      <c r="C142" s="3" t="s">
        <v>87</v>
      </c>
      <c r="D142" s="4">
        <v>1221.0353</v>
      </c>
    </row>
    <row r="143" spans="1:9" x14ac:dyDescent="0.25">
      <c r="A143" t="s">
        <v>5</v>
      </c>
      <c r="B143" t="s">
        <v>96</v>
      </c>
      <c r="C143" s="3" t="s">
        <v>87</v>
      </c>
      <c r="D143" s="4">
        <v>148.72</v>
      </c>
    </row>
    <row r="144" spans="1:9" x14ac:dyDescent="0.25">
      <c r="A144" t="s">
        <v>5</v>
      </c>
      <c r="B144" t="s">
        <v>96</v>
      </c>
      <c r="C144" s="3" t="s">
        <v>87</v>
      </c>
      <c r="D144" s="4">
        <v>410.48</v>
      </c>
    </row>
    <row r="145" spans="1:4" x14ac:dyDescent="0.25">
      <c r="A145" t="s">
        <v>5</v>
      </c>
      <c r="B145" t="s">
        <v>97</v>
      </c>
      <c r="C145" s="3" t="s">
        <v>87</v>
      </c>
      <c r="D145" s="4">
        <v>1195.6400000000001</v>
      </c>
    </row>
    <row r="146" spans="1:4" x14ac:dyDescent="0.25">
      <c r="A146" t="s">
        <v>5</v>
      </c>
      <c r="B146" t="s">
        <v>98</v>
      </c>
      <c r="C146" s="3" t="s">
        <v>87</v>
      </c>
      <c r="D146" s="4">
        <v>500.13927899999999</v>
      </c>
    </row>
    <row r="147" spans="1:4" x14ac:dyDescent="0.25">
      <c r="A147" t="s">
        <v>5</v>
      </c>
      <c r="B147" t="s">
        <v>99</v>
      </c>
      <c r="C147" s="3" t="s">
        <v>87</v>
      </c>
      <c r="D147" s="4">
        <v>941.00066000000004</v>
      </c>
    </row>
    <row r="148" spans="1:4" x14ac:dyDescent="0.25">
      <c r="A148" t="s">
        <v>5</v>
      </c>
      <c r="B148" t="s">
        <v>100</v>
      </c>
      <c r="C148" s="3" t="s">
        <v>87</v>
      </c>
      <c r="D148" s="4">
        <v>200.27549999999999</v>
      </c>
    </row>
    <row r="149" spans="1:4" x14ac:dyDescent="0.25">
      <c r="A149" t="s">
        <v>5</v>
      </c>
      <c r="B149" t="s">
        <v>101</v>
      </c>
      <c r="C149" s="3" t="s">
        <v>87</v>
      </c>
      <c r="D149" s="4">
        <v>1157.596405</v>
      </c>
    </row>
    <row r="150" spans="1:4" x14ac:dyDescent="0.25">
      <c r="A150" t="s">
        <v>102</v>
      </c>
      <c r="B150" t="s">
        <v>103</v>
      </c>
      <c r="C150" s="3" t="s">
        <v>87</v>
      </c>
      <c r="D150" s="4">
        <v>1167</v>
      </c>
    </row>
    <row r="151" spans="1:4" x14ac:dyDescent="0.25">
      <c r="A151" t="s">
        <v>102</v>
      </c>
      <c r="B151" t="s">
        <v>103</v>
      </c>
      <c r="C151" s="3" t="s">
        <v>87</v>
      </c>
      <c r="D151" s="4">
        <v>591.4</v>
      </c>
    </row>
    <row r="152" spans="1:4" x14ac:dyDescent="0.25">
      <c r="A152" t="s">
        <v>102</v>
      </c>
      <c r="B152" t="s">
        <v>103</v>
      </c>
      <c r="C152" s="3" t="s">
        <v>87</v>
      </c>
      <c r="D152" s="4">
        <v>1427.2</v>
      </c>
    </row>
    <row r="153" spans="1:4" x14ac:dyDescent="0.25">
      <c r="A153" t="s">
        <v>102</v>
      </c>
      <c r="B153" t="s">
        <v>103</v>
      </c>
      <c r="C153" s="3" t="s">
        <v>87</v>
      </c>
      <c r="D153" s="4">
        <v>1080</v>
      </c>
    </row>
    <row r="154" spans="1:4" x14ac:dyDescent="0.25">
      <c r="A154" t="s">
        <v>102</v>
      </c>
      <c r="B154" t="s">
        <v>103</v>
      </c>
      <c r="C154" s="3" t="s">
        <v>87</v>
      </c>
      <c r="D154" s="4">
        <v>2563.9</v>
      </c>
    </row>
    <row r="155" spans="1:4" x14ac:dyDescent="0.25">
      <c r="A155" t="s">
        <v>102</v>
      </c>
      <c r="B155" t="s">
        <v>103</v>
      </c>
      <c r="C155" s="3" t="s">
        <v>87</v>
      </c>
      <c r="D155" s="4">
        <v>160.69999999999999</v>
      </c>
    </row>
    <row r="156" spans="1:4" x14ac:dyDescent="0.25">
      <c r="A156" t="s">
        <v>104</v>
      </c>
      <c r="B156" t="s">
        <v>105</v>
      </c>
      <c r="C156" s="3" t="s">
        <v>87</v>
      </c>
      <c r="D156" s="4">
        <v>648</v>
      </c>
    </row>
    <row r="157" spans="1:4" x14ac:dyDescent="0.25">
      <c r="A157" t="s">
        <v>106</v>
      </c>
      <c r="B157" t="s">
        <v>107</v>
      </c>
      <c r="C157" s="3" t="s">
        <v>87</v>
      </c>
      <c r="D157" s="4">
        <v>788</v>
      </c>
    </row>
    <row r="158" spans="1:4" x14ac:dyDescent="0.25">
      <c r="A158" t="s">
        <v>106</v>
      </c>
      <c r="B158" t="s">
        <v>107</v>
      </c>
      <c r="C158" s="3" t="s">
        <v>87</v>
      </c>
      <c r="D158" s="4">
        <v>862</v>
      </c>
    </row>
    <row r="159" spans="1:4" x14ac:dyDescent="0.25">
      <c r="C159" s="3"/>
      <c r="D159" s="4"/>
    </row>
    <row r="160" spans="1:4" x14ac:dyDescent="0.25">
      <c r="A160" s="12" t="s">
        <v>108</v>
      </c>
    </row>
    <row r="161" spans="1:9" x14ac:dyDescent="0.25">
      <c r="A161" s="10" t="s">
        <v>30</v>
      </c>
      <c r="B161" s="5" t="s">
        <v>31</v>
      </c>
      <c r="C161" s="5" t="s">
        <v>32</v>
      </c>
      <c r="D161" s="5" t="s">
        <v>33</v>
      </c>
      <c r="E161" s="5" t="s">
        <v>34</v>
      </c>
      <c r="F161" s="5" t="s">
        <v>35</v>
      </c>
      <c r="G161" s="5" t="s">
        <v>36</v>
      </c>
      <c r="H161" s="5" t="s">
        <v>37</v>
      </c>
      <c r="I161" s="5" t="s">
        <v>38</v>
      </c>
    </row>
    <row r="162" spans="1:9" x14ac:dyDescent="0.25">
      <c r="A162" s="11">
        <f>AVERAGE(D131:D159)</f>
        <v>706.25878228571435</v>
      </c>
      <c r="B162" s="11">
        <f>_xlfn.STDEV.S(D131:D159)</f>
        <v>561.80970576010941</v>
      </c>
      <c r="C162" s="5">
        <f>COUNT(D131:D159)</f>
        <v>28</v>
      </c>
      <c r="D162" s="11">
        <f>B162/SQRT(C162)</f>
        <v>106.17205468454438</v>
      </c>
      <c r="E162" s="10">
        <f>MEDIAN(D131:D159)</f>
        <v>619.70000000000005</v>
      </c>
      <c r="F162" s="11">
        <f>_xlfn.QUARTILE.INC(D131:D159,1)</f>
        <v>233.74143749999999</v>
      </c>
      <c r="G162" s="11">
        <f>_xlfn.QUARTILE.INC(D131:D159,3)</f>
        <v>1085.00998</v>
      </c>
      <c r="H162" s="11">
        <f>MIN(D105:D131)</f>
        <v>8</v>
      </c>
      <c r="I162" s="11">
        <f>MAX(D131:D159)</f>
        <v>2563.9</v>
      </c>
    </row>
    <row r="163" spans="1:9" x14ac:dyDescent="0.25">
      <c r="C163" s="3"/>
      <c r="D163" s="4"/>
      <c r="E163" s="13"/>
      <c r="F163" s="4"/>
      <c r="G163" s="13"/>
      <c r="H163" s="13"/>
      <c r="I163" s="13"/>
    </row>
    <row r="164" spans="1:9" x14ac:dyDescent="0.25">
      <c r="C164" s="3"/>
      <c r="D164" s="4"/>
      <c r="E164" s="13"/>
      <c r="F164" s="4"/>
      <c r="G164" s="13"/>
      <c r="H164" s="13"/>
      <c r="I164" s="13"/>
    </row>
    <row r="165" spans="1:9" x14ac:dyDescent="0.25">
      <c r="A165" t="s">
        <v>5</v>
      </c>
      <c r="B165" t="s">
        <v>109</v>
      </c>
      <c r="C165" s="3" t="s">
        <v>110</v>
      </c>
      <c r="D165" s="4">
        <v>1064.3399999999999</v>
      </c>
    </row>
    <row r="166" spans="1:9" x14ac:dyDescent="0.25">
      <c r="A166" t="s">
        <v>5</v>
      </c>
      <c r="B166" t="s">
        <v>111</v>
      </c>
      <c r="C166" s="3" t="s">
        <v>110</v>
      </c>
      <c r="D166" s="4">
        <v>496.4</v>
      </c>
    </row>
    <row r="167" spans="1:9" x14ac:dyDescent="0.25">
      <c r="A167" t="s">
        <v>5</v>
      </c>
      <c r="B167" t="s">
        <v>112</v>
      </c>
      <c r="C167" s="3" t="s">
        <v>110</v>
      </c>
      <c r="D167" s="4">
        <v>1402.3920499999999</v>
      </c>
      <c r="E167" s="13"/>
    </row>
    <row r="168" spans="1:9" x14ac:dyDescent="0.25">
      <c r="A168" t="s">
        <v>5</v>
      </c>
      <c r="B168" t="s">
        <v>113</v>
      </c>
      <c r="C168" s="3" t="s">
        <v>110</v>
      </c>
      <c r="D168" s="4">
        <v>1499.42</v>
      </c>
    </row>
    <row r="169" spans="1:9" x14ac:dyDescent="0.25">
      <c r="A169" t="s">
        <v>5</v>
      </c>
      <c r="B169" t="s">
        <v>114</v>
      </c>
      <c r="C169" s="3" t="s">
        <v>110</v>
      </c>
      <c r="D169" s="4">
        <v>828.55</v>
      </c>
    </row>
    <row r="170" spans="1:9" x14ac:dyDescent="0.25">
      <c r="A170" t="s">
        <v>5</v>
      </c>
      <c r="B170" t="s">
        <v>115</v>
      </c>
      <c r="C170" s="3" t="s">
        <v>110</v>
      </c>
      <c r="D170" s="4">
        <v>674.59299999999996</v>
      </c>
    </row>
    <row r="171" spans="1:9" x14ac:dyDescent="0.25">
      <c r="A171" t="s">
        <v>5</v>
      </c>
      <c r="B171" t="s">
        <v>115</v>
      </c>
      <c r="C171" s="3" t="s">
        <v>110</v>
      </c>
      <c r="D171" s="4">
        <v>840.70450000000005</v>
      </c>
    </row>
    <row r="172" spans="1:9" x14ac:dyDescent="0.25">
      <c r="A172" t="s">
        <v>5</v>
      </c>
      <c r="B172" t="s">
        <v>116</v>
      </c>
      <c r="C172" s="3" t="s">
        <v>110</v>
      </c>
      <c r="D172" s="4">
        <v>876.97747000000004</v>
      </c>
    </row>
    <row r="173" spans="1:9" x14ac:dyDescent="0.25">
      <c r="A173" t="s">
        <v>5</v>
      </c>
      <c r="B173" t="s">
        <v>117</v>
      </c>
      <c r="C173" s="3" t="s">
        <v>110</v>
      </c>
      <c r="D173" s="4">
        <v>1588.30115</v>
      </c>
    </row>
    <row r="174" spans="1:9" x14ac:dyDescent="0.25">
      <c r="A174" t="s">
        <v>5</v>
      </c>
      <c r="B174" t="s">
        <v>118</v>
      </c>
      <c r="C174" s="3" t="s">
        <v>110</v>
      </c>
      <c r="D174" s="4">
        <v>584.18687999999997</v>
      </c>
    </row>
    <row r="175" spans="1:9" x14ac:dyDescent="0.25">
      <c r="A175" t="s">
        <v>5</v>
      </c>
      <c r="B175" t="s">
        <v>119</v>
      </c>
      <c r="C175" s="3" t="s">
        <v>110</v>
      </c>
      <c r="D175" s="4">
        <v>493.5</v>
      </c>
    </row>
    <row r="176" spans="1:9" x14ac:dyDescent="0.25">
      <c r="A176" t="s">
        <v>120</v>
      </c>
      <c r="B176" t="s">
        <v>121</v>
      </c>
      <c r="C176" s="3" t="s">
        <v>110</v>
      </c>
      <c r="D176" s="4">
        <v>437.5</v>
      </c>
      <c r="F176" t="s">
        <v>249</v>
      </c>
    </row>
    <row r="177" spans="1:6" x14ac:dyDescent="0.25">
      <c r="A177" t="s">
        <v>120</v>
      </c>
      <c r="B177" t="s">
        <v>121</v>
      </c>
      <c r="C177" s="3" t="s">
        <v>110</v>
      </c>
      <c r="D177" s="4">
        <v>430.5</v>
      </c>
      <c r="F177" t="s">
        <v>249</v>
      </c>
    </row>
    <row r="178" spans="1:6" x14ac:dyDescent="0.25">
      <c r="A178" t="s">
        <v>120</v>
      </c>
      <c r="B178" t="s">
        <v>121</v>
      </c>
      <c r="C178" s="3" t="s">
        <v>110</v>
      </c>
      <c r="D178" s="4">
        <v>510.99999999999994</v>
      </c>
      <c r="F178" t="s">
        <v>249</v>
      </c>
    </row>
    <row r="179" spans="1:6" x14ac:dyDescent="0.25">
      <c r="A179" t="s">
        <v>120</v>
      </c>
      <c r="B179" t="s">
        <v>122</v>
      </c>
      <c r="C179" s="3" t="s">
        <v>110</v>
      </c>
      <c r="D179" s="4">
        <v>59.499999999999993</v>
      </c>
      <c r="F179" t="s">
        <v>249</v>
      </c>
    </row>
    <row r="180" spans="1:6" x14ac:dyDescent="0.25">
      <c r="A180" t="s">
        <v>120</v>
      </c>
      <c r="B180" t="s">
        <v>123</v>
      </c>
      <c r="C180" s="3" t="s">
        <v>110</v>
      </c>
      <c r="D180" s="4">
        <v>595</v>
      </c>
      <c r="F180" t="s">
        <v>249</v>
      </c>
    </row>
    <row r="181" spans="1:6" x14ac:dyDescent="0.25">
      <c r="A181" t="s">
        <v>120</v>
      </c>
      <c r="B181" t="s">
        <v>124</v>
      </c>
      <c r="C181" s="3" t="s">
        <v>110</v>
      </c>
      <c r="D181" s="4">
        <v>399</v>
      </c>
      <c r="F181" t="s">
        <v>249</v>
      </c>
    </row>
    <row r="182" spans="1:6" x14ac:dyDescent="0.25">
      <c r="A182" t="s">
        <v>120</v>
      </c>
      <c r="B182" t="s">
        <v>125</v>
      </c>
      <c r="C182" s="3" t="s">
        <v>110</v>
      </c>
      <c r="D182" s="4">
        <v>392</v>
      </c>
      <c r="F182" t="s">
        <v>249</v>
      </c>
    </row>
    <row r="183" spans="1:6" x14ac:dyDescent="0.25">
      <c r="A183" t="s">
        <v>120</v>
      </c>
      <c r="B183" t="s">
        <v>126</v>
      </c>
      <c r="C183" s="3" t="s">
        <v>110</v>
      </c>
      <c r="D183" s="4">
        <v>619.5</v>
      </c>
      <c r="F183" t="s">
        <v>249</v>
      </c>
    </row>
    <row r="184" spans="1:6" x14ac:dyDescent="0.25">
      <c r="A184" t="s">
        <v>120</v>
      </c>
      <c r="B184" t="s">
        <v>127</v>
      </c>
      <c r="C184" s="3" t="s">
        <v>110</v>
      </c>
      <c r="D184" s="4">
        <v>255.49999999999997</v>
      </c>
      <c r="F184" t="s">
        <v>249</v>
      </c>
    </row>
    <row r="185" spans="1:6" x14ac:dyDescent="0.25">
      <c r="A185" t="s">
        <v>120</v>
      </c>
      <c r="B185" t="s">
        <v>127</v>
      </c>
      <c r="C185" s="3" t="s">
        <v>110</v>
      </c>
      <c r="D185" s="4">
        <v>178.5</v>
      </c>
      <c r="F185" t="s">
        <v>249</v>
      </c>
    </row>
    <row r="186" spans="1:6" x14ac:dyDescent="0.25">
      <c r="A186" t="s">
        <v>120</v>
      </c>
      <c r="B186" t="s">
        <v>127</v>
      </c>
      <c r="C186" s="3" t="s">
        <v>110</v>
      </c>
      <c r="D186" s="4">
        <v>413</v>
      </c>
      <c r="F186" t="s">
        <v>249</v>
      </c>
    </row>
    <row r="187" spans="1:6" x14ac:dyDescent="0.25">
      <c r="A187" t="s">
        <v>120</v>
      </c>
      <c r="B187" t="s">
        <v>128</v>
      </c>
      <c r="C187" s="3" t="s">
        <v>110</v>
      </c>
      <c r="D187" s="4">
        <v>237.99999999999997</v>
      </c>
      <c r="F187" t="s">
        <v>249</v>
      </c>
    </row>
    <row r="188" spans="1:6" x14ac:dyDescent="0.25">
      <c r="A188" t="s">
        <v>120</v>
      </c>
      <c r="B188" t="s">
        <v>128</v>
      </c>
      <c r="C188" s="3" t="s">
        <v>110</v>
      </c>
      <c r="D188" s="4">
        <v>196</v>
      </c>
      <c r="F188" t="s">
        <v>249</v>
      </c>
    </row>
    <row r="189" spans="1:6" x14ac:dyDescent="0.25">
      <c r="A189" t="s">
        <v>120</v>
      </c>
      <c r="B189" t="s">
        <v>129</v>
      </c>
      <c r="C189" s="3" t="s">
        <v>110</v>
      </c>
      <c r="D189" s="4">
        <v>710.5</v>
      </c>
      <c r="F189" t="s">
        <v>249</v>
      </c>
    </row>
    <row r="190" spans="1:6" x14ac:dyDescent="0.25">
      <c r="A190" t="s">
        <v>120</v>
      </c>
      <c r="B190" t="s">
        <v>130</v>
      </c>
      <c r="C190" s="3" t="s">
        <v>110</v>
      </c>
      <c r="D190" s="4">
        <v>413</v>
      </c>
      <c r="F190" t="s">
        <v>249</v>
      </c>
    </row>
    <row r="191" spans="1:6" x14ac:dyDescent="0.25">
      <c r="A191" t="s">
        <v>120</v>
      </c>
      <c r="B191" t="s">
        <v>131</v>
      </c>
      <c r="C191" s="3" t="s">
        <v>110</v>
      </c>
      <c r="D191" s="4">
        <v>430.5</v>
      </c>
      <c r="F191" t="s">
        <v>249</v>
      </c>
    </row>
    <row r="192" spans="1:6" x14ac:dyDescent="0.25">
      <c r="A192" t="s">
        <v>120</v>
      </c>
      <c r="B192" t="s">
        <v>132</v>
      </c>
      <c r="C192" s="3" t="s">
        <v>110</v>
      </c>
      <c r="D192" s="4">
        <v>336</v>
      </c>
      <c r="F192" t="s">
        <v>249</v>
      </c>
    </row>
    <row r="193" spans="1:6" x14ac:dyDescent="0.25">
      <c r="A193" t="s">
        <v>120</v>
      </c>
      <c r="B193" t="s">
        <v>133</v>
      </c>
      <c r="C193" s="3" t="s">
        <v>110</v>
      </c>
      <c r="D193" s="4">
        <v>168</v>
      </c>
      <c r="F193" t="s">
        <v>249</v>
      </c>
    </row>
    <row r="194" spans="1:6" x14ac:dyDescent="0.25">
      <c r="A194" t="s">
        <v>120</v>
      </c>
      <c r="B194" t="s">
        <v>134</v>
      </c>
      <c r="C194" s="3" t="s">
        <v>110</v>
      </c>
      <c r="D194" s="4">
        <v>308</v>
      </c>
      <c r="F194" t="s">
        <v>249</v>
      </c>
    </row>
    <row r="195" spans="1:6" x14ac:dyDescent="0.25">
      <c r="A195" t="s">
        <v>135</v>
      </c>
      <c r="B195" t="s">
        <v>136</v>
      </c>
      <c r="C195" s="3" t="s">
        <v>110</v>
      </c>
      <c r="D195" s="4">
        <v>574.28</v>
      </c>
      <c r="F195" t="s">
        <v>249</v>
      </c>
    </row>
    <row r="196" spans="1:6" x14ac:dyDescent="0.25">
      <c r="A196" t="s">
        <v>135</v>
      </c>
      <c r="B196" t="s">
        <v>137</v>
      </c>
      <c r="C196" s="3" t="s">
        <v>110</v>
      </c>
      <c r="D196" s="4">
        <v>390.25</v>
      </c>
      <c r="F196" t="s">
        <v>249</v>
      </c>
    </row>
    <row r="197" spans="1:6" x14ac:dyDescent="0.25">
      <c r="A197" t="s">
        <v>135</v>
      </c>
      <c r="B197" t="s">
        <v>138</v>
      </c>
      <c r="C197" s="3" t="s">
        <v>110</v>
      </c>
      <c r="D197" s="4">
        <v>283.60499999999996</v>
      </c>
      <c r="F197" t="s">
        <v>249</v>
      </c>
    </row>
    <row r="198" spans="1:6" x14ac:dyDescent="0.25">
      <c r="A198" t="s">
        <v>135</v>
      </c>
      <c r="B198" t="s">
        <v>139</v>
      </c>
      <c r="C198" s="3" t="s">
        <v>110</v>
      </c>
      <c r="D198" s="4">
        <v>296.37999999999994</v>
      </c>
      <c r="F198" t="s">
        <v>249</v>
      </c>
    </row>
    <row r="199" spans="1:6" x14ac:dyDescent="0.25">
      <c r="A199" t="s">
        <v>135</v>
      </c>
      <c r="B199" t="s">
        <v>140</v>
      </c>
      <c r="C199" s="3" t="s">
        <v>110</v>
      </c>
      <c r="D199" s="4">
        <v>226.13499999999999</v>
      </c>
      <c r="F199" t="s">
        <v>249</v>
      </c>
    </row>
    <row r="200" spans="1:6" x14ac:dyDescent="0.25">
      <c r="A200" t="s">
        <v>135</v>
      </c>
      <c r="B200" t="s">
        <v>140</v>
      </c>
      <c r="C200" s="3" t="s">
        <v>110</v>
      </c>
      <c r="D200" s="4">
        <v>373.03</v>
      </c>
      <c r="F200" t="s">
        <v>249</v>
      </c>
    </row>
    <row r="201" spans="1:6" x14ac:dyDescent="0.25">
      <c r="A201" t="s">
        <v>135</v>
      </c>
      <c r="B201" t="s">
        <v>141</v>
      </c>
      <c r="C201" s="3" t="s">
        <v>110</v>
      </c>
      <c r="D201" s="4">
        <v>410.09499999999997</v>
      </c>
      <c r="F201" t="s">
        <v>249</v>
      </c>
    </row>
    <row r="202" spans="1:6" x14ac:dyDescent="0.25">
      <c r="A202" t="s">
        <v>135</v>
      </c>
      <c r="B202" t="s">
        <v>142</v>
      </c>
      <c r="C202" s="3" t="s">
        <v>110</v>
      </c>
      <c r="D202" s="4">
        <v>329.59499999999997</v>
      </c>
      <c r="F202" t="s">
        <v>249</v>
      </c>
    </row>
    <row r="203" spans="1:6" x14ac:dyDescent="0.25">
      <c r="A203" t="s">
        <v>135</v>
      </c>
      <c r="B203" t="s">
        <v>142</v>
      </c>
      <c r="C203" s="3" t="s">
        <v>110</v>
      </c>
      <c r="D203" s="4">
        <v>608.09</v>
      </c>
      <c r="F203" t="s">
        <v>249</v>
      </c>
    </row>
    <row r="204" spans="1:6" x14ac:dyDescent="0.25">
      <c r="A204" t="s">
        <v>135</v>
      </c>
      <c r="B204" t="s">
        <v>143</v>
      </c>
      <c r="C204" s="3" t="s">
        <v>110</v>
      </c>
      <c r="D204" s="4">
        <v>310.45</v>
      </c>
      <c r="F204" t="s">
        <v>249</v>
      </c>
    </row>
    <row r="205" spans="1:6" x14ac:dyDescent="0.25">
      <c r="A205" t="s">
        <v>135</v>
      </c>
      <c r="B205" t="s">
        <v>143</v>
      </c>
      <c r="C205" s="3" t="s">
        <v>110</v>
      </c>
      <c r="D205" s="4">
        <v>495.66999999999996</v>
      </c>
      <c r="F205" t="s">
        <v>249</v>
      </c>
    </row>
    <row r="206" spans="1:6" x14ac:dyDescent="0.25">
      <c r="A206" t="s">
        <v>135</v>
      </c>
      <c r="B206" t="s">
        <v>143</v>
      </c>
      <c r="C206" s="3" t="s">
        <v>110</v>
      </c>
      <c r="D206" s="4">
        <v>495.59999999999997</v>
      </c>
      <c r="F206" t="s">
        <v>249</v>
      </c>
    </row>
    <row r="207" spans="1:6" x14ac:dyDescent="0.25">
      <c r="A207" t="s">
        <v>135</v>
      </c>
      <c r="B207" t="s">
        <v>144</v>
      </c>
      <c r="C207" s="3" t="s">
        <v>110</v>
      </c>
      <c r="D207" s="4">
        <v>352.59</v>
      </c>
      <c r="F207" t="s">
        <v>249</v>
      </c>
    </row>
    <row r="208" spans="1:6" x14ac:dyDescent="0.25">
      <c r="A208" t="s">
        <v>135</v>
      </c>
      <c r="B208" t="s">
        <v>145</v>
      </c>
      <c r="C208" s="3" t="s">
        <v>110</v>
      </c>
      <c r="D208" s="4">
        <v>551.88</v>
      </c>
      <c r="F208" t="s">
        <v>249</v>
      </c>
    </row>
    <row r="209" spans="1:9" x14ac:dyDescent="0.25">
      <c r="A209" t="s">
        <v>135</v>
      </c>
      <c r="B209" t="s">
        <v>146</v>
      </c>
      <c r="C209" s="3" t="s">
        <v>110</v>
      </c>
      <c r="D209" s="4">
        <v>244.02</v>
      </c>
      <c r="F209" t="s">
        <v>249</v>
      </c>
    </row>
    <row r="210" spans="1:9" x14ac:dyDescent="0.25">
      <c r="A210" t="s">
        <v>135</v>
      </c>
      <c r="B210" t="s">
        <v>146</v>
      </c>
      <c r="C210" s="3" t="s">
        <v>110</v>
      </c>
      <c r="D210" s="4">
        <v>398.58</v>
      </c>
      <c r="F210" t="s">
        <v>249</v>
      </c>
    </row>
    <row r="211" spans="1:9" x14ac:dyDescent="0.25">
      <c r="A211" t="s">
        <v>135</v>
      </c>
      <c r="B211" t="s">
        <v>146</v>
      </c>
      <c r="C211" s="3" t="s">
        <v>110</v>
      </c>
      <c r="D211" s="4">
        <v>267.01499999999999</v>
      </c>
      <c r="F211" t="s">
        <v>249</v>
      </c>
    </row>
    <row r="212" spans="1:9" x14ac:dyDescent="0.25">
      <c r="A212" t="s">
        <v>135</v>
      </c>
      <c r="B212" t="s">
        <v>147</v>
      </c>
      <c r="C212" s="3" t="s">
        <v>110</v>
      </c>
      <c r="D212" s="4">
        <v>200.2</v>
      </c>
      <c r="F212" t="s">
        <v>249</v>
      </c>
    </row>
    <row r="213" spans="1:9" x14ac:dyDescent="0.25">
      <c r="A213" t="s">
        <v>148</v>
      </c>
      <c r="B213" t="s">
        <v>149</v>
      </c>
      <c r="C213" s="3" t="s">
        <v>110</v>
      </c>
      <c r="D213" s="4">
        <v>456</v>
      </c>
    </row>
    <row r="214" spans="1:9" x14ac:dyDescent="0.25">
      <c r="C214" s="3"/>
      <c r="D214" s="4"/>
    </row>
    <row r="215" spans="1:9" x14ac:dyDescent="0.25">
      <c r="A215" s="12" t="s">
        <v>150</v>
      </c>
    </row>
    <row r="216" spans="1:9" x14ac:dyDescent="0.25">
      <c r="A216" s="10" t="s">
        <v>30</v>
      </c>
      <c r="B216" s="5" t="s">
        <v>31</v>
      </c>
      <c r="C216" s="5" t="s">
        <v>32</v>
      </c>
      <c r="D216" s="5" t="s">
        <v>33</v>
      </c>
      <c r="E216" s="5" t="s">
        <v>34</v>
      </c>
      <c r="F216" s="5" t="s">
        <v>35</v>
      </c>
      <c r="G216" s="5" t="s">
        <v>36</v>
      </c>
      <c r="H216" s="5" t="s">
        <v>37</v>
      </c>
      <c r="I216" s="5" t="s">
        <v>38</v>
      </c>
    </row>
    <row r="217" spans="1:9" x14ac:dyDescent="0.25">
      <c r="A217" s="11">
        <f>AVERAGE(D165:D214)</f>
        <v>504.15979693877551</v>
      </c>
      <c r="B217" s="11">
        <f>_xlfn.STDEV.S(D165:D214)</f>
        <v>324.600857978639</v>
      </c>
      <c r="C217" s="5">
        <f>COUNT(D165:D214)</f>
        <v>49</v>
      </c>
      <c r="D217" s="11">
        <f>B217/SQRT(C217)</f>
        <v>46.371551139805568</v>
      </c>
      <c r="E217" s="10">
        <f>MEDIAN(D165:D214)</f>
        <v>413</v>
      </c>
      <c r="F217" s="11">
        <f>_xlfn.QUARTILE.INC(D165:D214,1)</f>
        <v>308</v>
      </c>
      <c r="G217" s="11">
        <f>_xlfn.QUARTILE.INC(D165:D214,3)</f>
        <v>584.18687999999997</v>
      </c>
      <c r="H217" s="11">
        <f>MIN(D165:D214)</f>
        <v>59.499999999999993</v>
      </c>
      <c r="I217" s="11">
        <f>MAX(D165:D214)</f>
        <v>1588.30115</v>
      </c>
    </row>
    <row r="218" spans="1:9" x14ac:dyDescent="0.25">
      <c r="C218" s="3"/>
      <c r="D218" s="4"/>
      <c r="E218" s="13"/>
      <c r="F218" s="4"/>
      <c r="G218" s="13"/>
      <c r="H218" s="13"/>
      <c r="I218" s="13"/>
    </row>
    <row r="219" spans="1:9" x14ac:dyDescent="0.25">
      <c r="C219" s="3"/>
      <c r="D219" s="4"/>
      <c r="E219" s="13"/>
      <c r="F219" s="4"/>
      <c r="G219" s="13"/>
      <c r="H219" s="13"/>
      <c r="I219" s="13"/>
    </row>
    <row r="220" spans="1:9" x14ac:dyDescent="0.25">
      <c r="A220" t="s">
        <v>5</v>
      </c>
      <c r="B220" t="s">
        <v>151</v>
      </c>
      <c r="C220" s="3" t="s">
        <v>152</v>
      </c>
      <c r="D220" s="4">
        <v>36.134999999999998</v>
      </c>
    </row>
    <row r="221" spans="1:9" x14ac:dyDescent="0.25">
      <c r="A221" t="s">
        <v>5</v>
      </c>
      <c r="B221" t="s">
        <v>153</v>
      </c>
      <c r="C221" s="3" t="s">
        <v>152</v>
      </c>
      <c r="D221" s="4">
        <v>48.928249999999998</v>
      </c>
    </row>
    <row r="222" spans="1:9" x14ac:dyDescent="0.25">
      <c r="A222" t="s">
        <v>5</v>
      </c>
      <c r="B222" t="s">
        <v>154</v>
      </c>
      <c r="C222" s="3" t="s">
        <v>152</v>
      </c>
      <c r="D222" s="4">
        <v>143.99979999999999</v>
      </c>
    </row>
    <row r="223" spans="1:9" x14ac:dyDescent="0.25">
      <c r="A223" t="s">
        <v>5</v>
      </c>
      <c r="B223" t="s">
        <v>155</v>
      </c>
      <c r="C223" s="3" t="s">
        <v>152</v>
      </c>
      <c r="D223" s="4">
        <v>66.539500000000004</v>
      </c>
    </row>
    <row r="224" spans="1:9" x14ac:dyDescent="0.25">
      <c r="A224" t="s">
        <v>5</v>
      </c>
      <c r="B224" t="s">
        <v>156</v>
      </c>
      <c r="C224" s="3" t="s">
        <v>152</v>
      </c>
      <c r="D224" s="4">
        <v>13.1692</v>
      </c>
    </row>
    <row r="225" spans="1:4" x14ac:dyDescent="0.25">
      <c r="A225" t="s">
        <v>5</v>
      </c>
      <c r="B225" t="s">
        <v>156</v>
      </c>
      <c r="C225" s="3" t="s">
        <v>152</v>
      </c>
      <c r="D225" s="4">
        <v>17.52</v>
      </c>
    </row>
    <row r="226" spans="1:4" x14ac:dyDescent="0.25">
      <c r="A226" t="s">
        <v>5</v>
      </c>
      <c r="B226" t="s">
        <v>157</v>
      </c>
      <c r="C226" s="3" t="s">
        <v>152</v>
      </c>
      <c r="D226" s="4">
        <v>143.99979999999999</v>
      </c>
    </row>
    <row r="227" spans="1:4" x14ac:dyDescent="0.25">
      <c r="A227" t="s">
        <v>5</v>
      </c>
      <c r="B227" t="s">
        <v>158</v>
      </c>
      <c r="C227" s="3" t="s">
        <v>152</v>
      </c>
      <c r="D227" s="4">
        <v>80</v>
      </c>
    </row>
    <row r="228" spans="1:4" x14ac:dyDescent="0.25">
      <c r="A228" t="s">
        <v>5</v>
      </c>
      <c r="B228" t="s">
        <v>158</v>
      </c>
      <c r="C228" s="3" t="s">
        <v>152</v>
      </c>
      <c r="D228" s="4">
        <v>90.52</v>
      </c>
    </row>
    <row r="229" spans="1:4" x14ac:dyDescent="0.25">
      <c r="A229" t="s">
        <v>5</v>
      </c>
      <c r="B229" t="s">
        <v>158</v>
      </c>
      <c r="C229" s="3" t="s">
        <v>152</v>
      </c>
      <c r="D229" s="4">
        <v>100</v>
      </c>
    </row>
    <row r="230" spans="1:4" x14ac:dyDescent="0.25">
      <c r="A230" t="s">
        <v>5</v>
      </c>
      <c r="B230" t="s">
        <v>159</v>
      </c>
      <c r="C230" s="3" t="s">
        <v>152</v>
      </c>
      <c r="D230" s="4">
        <v>54.998150000000003</v>
      </c>
    </row>
    <row r="231" spans="1:4" x14ac:dyDescent="0.25">
      <c r="A231" t="s">
        <v>5</v>
      </c>
      <c r="B231" t="s">
        <v>160</v>
      </c>
      <c r="C231" s="3" t="s">
        <v>152</v>
      </c>
      <c r="D231" s="4">
        <v>112.28</v>
      </c>
    </row>
    <row r="232" spans="1:4" x14ac:dyDescent="0.25">
      <c r="A232" t="s">
        <v>5</v>
      </c>
      <c r="B232" t="s">
        <v>161</v>
      </c>
      <c r="C232" s="3" t="s">
        <v>152</v>
      </c>
      <c r="D232" s="4">
        <v>116.8</v>
      </c>
    </row>
    <row r="233" spans="1:4" x14ac:dyDescent="0.25">
      <c r="A233" t="s">
        <v>5</v>
      </c>
      <c r="B233" t="s">
        <v>161</v>
      </c>
      <c r="C233" s="3" t="s">
        <v>152</v>
      </c>
      <c r="D233" s="4">
        <v>173.74</v>
      </c>
    </row>
    <row r="234" spans="1:4" x14ac:dyDescent="0.25">
      <c r="A234" t="s">
        <v>5</v>
      </c>
      <c r="B234" t="s">
        <v>162</v>
      </c>
      <c r="C234" s="3" t="s">
        <v>152</v>
      </c>
      <c r="D234" s="4">
        <v>146</v>
      </c>
    </row>
    <row r="235" spans="1:4" x14ac:dyDescent="0.25">
      <c r="A235" t="s">
        <v>5</v>
      </c>
      <c r="B235" t="s">
        <v>163</v>
      </c>
      <c r="C235" s="3" t="s">
        <v>152</v>
      </c>
      <c r="D235" s="4">
        <v>143.99979999999999</v>
      </c>
    </row>
    <row r="236" spans="1:4" x14ac:dyDescent="0.25">
      <c r="A236" t="s">
        <v>5</v>
      </c>
      <c r="B236" t="s">
        <v>164</v>
      </c>
      <c r="C236" s="3" t="s">
        <v>152</v>
      </c>
      <c r="D236" s="4">
        <v>81.760000000000005</v>
      </c>
    </row>
    <row r="237" spans="1:4" x14ac:dyDescent="0.25">
      <c r="A237" t="s">
        <v>5</v>
      </c>
      <c r="B237" t="s">
        <v>165</v>
      </c>
      <c r="C237" s="3" t="s">
        <v>152</v>
      </c>
      <c r="D237" s="4">
        <v>87.6</v>
      </c>
    </row>
    <row r="238" spans="1:4" x14ac:dyDescent="0.25">
      <c r="A238" t="s">
        <v>5</v>
      </c>
      <c r="B238" t="s">
        <v>165</v>
      </c>
      <c r="C238" s="3" t="s">
        <v>152</v>
      </c>
      <c r="D238" s="4">
        <v>99.644999999999996</v>
      </c>
    </row>
    <row r="239" spans="1:4" x14ac:dyDescent="0.25">
      <c r="A239" t="s">
        <v>5</v>
      </c>
      <c r="B239" t="s">
        <v>165</v>
      </c>
      <c r="C239" s="3" t="s">
        <v>152</v>
      </c>
      <c r="D239" s="4">
        <v>99.644999999999996</v>
      </c>
    </row>
    <row r="240" spans="1:4" x14ac:dyDescent="0.25">
      <c r="A240" t="s">
        <v>5</v>
      </c>
      <c r="B240" t="s">
        <v>165</v>
      </c>
      <c r="C240" s="3" t="s">
        <v>152</v>
      </c>
      <c r="D240" s="4">
        <v>139.79499999999999</v>
      </c>
    </row>
    <row r="241" spans="1:9" x14ac:dyDescent="0.25">
      <c r="A241" t="s">
        <v>5</v>
      </c>
      <c r="B241" t="s">
        <v>165</v>
      </c>
      <c r="C241" s="3" t="s">
        <v>152</v>
      </c>
      <c r="D241" s="4">
        <v>247.47</v>
      </c>
    </row>
    <row r="242" spans="1:9" x14ac:dyDescent="0.25">
      <c r="A242" t="s">
        <v>5</v>
      </c>
      <c r="B242" t="s">
        <v>165</v>
      </c>
      <c r="C242" s="3" t="s">
        <v>152</v>
      </c>
      <c r="D242" s="4">
        <v>267.54500000000002</v>
      </c>
    </row>
    <row r="243" spans="1:9" x14ac:dyDescent="0.25">
      <c r="A243" t="s">
        <v>5</v>
      </c>
      <c r="B243" t="s">
        <v>165</v>
      </c>
      <c r="C243" s="3" t="s">
        <v>152</v>
      </c>
      <c r="D243" s="4">
        <v>277.76499999999999</v>
      </c>
    </row>
    <row r="244" spans="1:9" x14ac:dyDescent="0.25">
      <c r="A244" t="s">
        <v>5</v>
      </c>
      <c r="B244" t="s">
        <v>165</v>
      </c>
      <c r="C244" s="3" t="s">
        <v>152</v>
      </c>
      <c r="D244" s="4">
        <v>368.28500000000003</v>
      </c>
    </row>
    <row r="245" spans="1:9" x14ac:dyDescent="0.25">
      <c r="A245" t="s">
        <v>5</v>
      </c>
      <c r="B245" t="s">
        <v>165</v>
      </c>
      <c r="C245" s="3" t="s">
        <v>152</v>
      </c>
      <c r="D245" s="4">
        <v>499.685</v>
      </c>
    </row>
    <row r="246" spans="1:9" x14ac:dyDescent="0.25">
      <c r="A246" t="s">
        <v>5</v>
      </c>
      <c r="B246" t="s">
        <v>165</v>
      </c>
      <c r="C246" s="3" t="s">
        <v>152</v>
      </c>
      <c r="D246" s="4">
        <v>539.83500000000004</v>
      </c>
    </row>
    <row r="247" spans="1:9" x14ac:dyDescent="0.25">
      <c r="A247" t="s">
        <v>5</v>
      </c>
      <c r="B247" t="s">
        <v>165</v>
      </c>
      <c r="C247" s="3" t="s">
        <v>152</v>
      </c>
      <c r="D247" s="4">
        <v>598.23500000000001</v>
      </c>
    </row>
    <row r="248" spans="1:9" x14ac:dyDescent="0.25">
      <c r="A248" t="s">
        <v>5</v>
      </c>
      <c r="B248" t="s">
        <v>165</v>
      </c>
      <c r="C248" s="3" t="s">
        <v>152</v>
      </c>
      <c r="D248" s="4">
        <v>700.43499999999995</v>
      </c>
    </row>
    <row r="249" spans="1:9" x14ac:dyDescent="0.25">
      <c r="A249" t="s">
        <v>5</v>
      </c>
      <c r="B249" t="s">
        <v>166</v>
      </c>
      <c r="C249" s="3" t="s">
        <v>152</v>
      </c>
      <c r="D249" s="4">
        <v>196.95400000000001</v>
      </c>
    </row>
    <row r="250" spans="1:9" x14ac:dyDescent="0.25">
      <c r="A250" t="s">
        <v>5</v>
      </c>
      <c r="B250" t="s">
        <v>166</v>
      </c>
      <c r="C250" s="3" t="s">
        <v>152</v>
      </c>
      <c r="D250" s="4">
        <v>586.774</v>
      </c>
    </row>
    <row r="251" spans="1:9" x14ac:dyDescent="0.25">
      <c r="C251" s="3"/>
      <c r="D251" s="4"/>
      <c r="E251" s="4"/>
      <c r="F251" s="4"/>
      <c r="G251" s="13"/>
      <c r="H251" s="13"/>
      <c r="I251" s="13"/>
    </row>
    <row r="252" spans="1:9" x14ac:dyDescent="0.25">
      <c r="A252" s="12" t="s">
        <v>167</v>
      </c>
    </row>
    <row r="253" spans="1:9" x14ac:dyDescent="0.25">
      <c r="A253" s="10" t="s">
        <v>30</v>
      </c>
      <c r="B253" s="5" t="s">
        <v>31</v>
      </c>
      <c r="C253" s="5" t="s">
        <v>32</v>
      </c>
      <c r="D253" s="5" t="s">
        <v>33</v>
      </c>
      <c r="E253" s="5" t="s">
        <v>34</v>
      </c>
      <c r="F253" s="5" t="s">
        <v>35</v>
      </c>
      <c r="G253" s="5" t="s">
        <v>36</v>
      </c>
      <c r="H253" s="5" t="s">
        <v>37</v>
      </c>
      <c r="I253" s="5" t="s">
        <v>38</v>
      </c>
    </row>
    <row r="254" spans="1:9" x14ac:dyDescent="0.25">
      <c r="A254" s="10">
        <f>AVERAGE(D220:D250)</f>
        <v>202.58250000000001</v>
      </c>
      <c r="B254" s="11">
        <f>_xlfn.STDEV.S(D220:D250)</f>
        <v>189.38665202117991</v>
      </c>
      <c r="C254" s="5">
        <f>COUNT(D220:D250)</f>
        <v>31</v>
      </c>
      <c r="D254" s="11">
        <f>B254/SQRT(C254)</f>
        <v>34.014846836103743</v>
      </c>
      <c r="E254" s="10">
        <f>MEDIAN(D220:D250)</f>
        <v>139.79499999999999</v>
      </c>
      <c r="F254" s="11">
        <f>_xlfn.QUARTILE.INC(D220:D250,1)</f>
        <v>84.68</v>
      </c>
      <c r="G254" s="11">
        <f>_xlfn.QUARTILE.INC(D220:D250,3)</f>
        <v>257.50749999999999</v>
      </c>
      <c r="H254" s="11">
        <f>MIN(D220:D250)</f>
        <v>13.1692</v>
      </c>
      <c r="I254" s="11">
        <f>MAX(D220:D250)</f>
        <v>700.43499999999995</v>
      </c>
    </row>
    <row r="255" spans="1:9" x14ac:dyDescent="0.25">
      <c r="C255" s="3"/>
      <c r="D255" s="4"/>
      <c r="E255" s="4"/>
      <c r="F255" s="4"/>
      <c r="G255" s="13"/>
      <c r="H255" s="13"/>
      <c r="I255" s="13"/>
    </row>
    <row r="256" spans="1:9" x14ac:dyDescent="0.25">
      <c r="C256" s="3"/>
      <c r="D256" s="4"/>
      <c r="E256" s="4"/>
      <c r="F256" s="4"/>
      <c r="G256" s="13"/>
      <c r="H256" s="13"/>
      <c r="I256" s="13"/>
    </row>
    <row r="257" spans="1:5" x14ac:dyDescent="0.25">
      <c r="A257" t="s">
        <v>5</v>
      </c>
      <c r="B257" t="s">
        <v>168</v>
      </c>
      <c r="C257" s="3" t="s">
        <v>250</v>
      </c>
      <c r="D257" s="4">
        <v>335.6</v>
      </c>
    </row>
    <row r="258" spans="1:5" x14ac:dyDescent="0.25">
      <c r="A258" t="s">
        <v>5</v>
      </c>
      <c r="B258" t="s">
        <v>169</v>
      </c>
      <c r="C258" s="3" t="s">
        <v>250</v>
      </c>
      <c r="D258" s="4">
        <v>122.64</v>
      </c>
      <c r="E258" s="4"/>
    </row>
    <row r="259" spans="1:5" x14ac:dyDescent="0.25">
      <c r="A259" t="s">
        <v>5</v>
      </c>
      <c r="B259" t="s">
        <v>170</v>
      </c>
      <c r="C259" s="3" t="s">
        <v>250</v>
      </c>
      <c r="D259" s="4">
        <v>51.1</v>
      </c>
    </row>
    <row r="260" spans="1:5" x14ac:dyDescent="0.25">
      <c r="A260" t="s">
        <v>5</v>
      </c>
      <c r="B260" t="s">
        <v>171</v>
      </c>
      <c r="C260" s="3" t="s">
        <v>250</v>
      </c>
      <c r="D260" s="4">
        <v>366.04171000000002</v>
      </c>
    </row>
    <row r="261" spans="1:5" x14ac:dyDescent="0.25">
      <c r="A261" t="s">
        <v>5</v>
      </c>
      <c r="B261" t="s">
        <v>171</v>
      </c>
      <c r="C261" s="3" t="s">
        <v>250</v>
      </c>
      <c r="D261" s="4">
        <v>374.41189000000003</v>
      </c>
    </row>
    <row r="262" spans="1:5" x14ac:dyDescent="0.25">
      <c r="A262" t="s">
        <v>5</v>
      </c>
      <c r="B262" t="s">
        <v>171</v>
      </c>
      <c r="C262" s="3" t="s">
        <v>250</v>
      </c>
      <c r="D262" s="4">
        <v>396.00054499999999</v>
      </c>
    </row>
    <row r="263" spans="1:5" x14ac:dyDescent="0.25">
      <c r="A263" t="s">
        <v>5</v>
      </c>
      <c r="B263" t="s">
        <v>171</v>
      </c>
      <c r="C263" s="3" t="s">
        <v>250</v>
      </c>
      <c r="D263" s="4">
        <v>441.61240500000002</v>
      </c>
    </row>
    <row r="264" spans="1:5" x14ac:dyDescent="0.25">
      <c r="A264" t="s">
        <v>5</v>
      </c>
      <c r="B264" t="s">
        <v>171</v>
      </c>
      <c r="C264" s="3" t="s">
        <v>250</v>
      </c>
      <c r="D264" s="4">
        <v>482.9169</v>
      </c>
    </row>
    <row r="265" spans="1:5" x14ac:dyDescent="0.25">
      <c r="A265" t="s">
        <v>5</v>
      </c>
      <c r="B265" t="s">
        <v>171</v>
      </c>
      <c r="C265" s="3" t="s">
        <v>250</v>
      </c>
      <c r="D265" s="4">
        <v>500.00036</v>
      </c>
    </row>
    <row r="266" spans="1:5" x14ac:dyDescent="0.25">
      <c r="A266" t="s">
        <v>5</v>
      </c>
      <c r="B266" t="s">
        <v>171</v>
      </c>
      <c r="C266" s="3" t="s">
        <v>250</v>
      </c>
      <c r="D266" s="4">
        <v>597.40009999999995</v>
      </c>
    </row>
    <row r="267" spans="1:5" x14ac:dyDescent="0.25">
      <c r="A267" t="s">
        <v>5</v>
      </c>
      <c r="B267" t="s">
        <v>171</v>
      </c>
      <c r="C267" s="3" t="s">
        <v>250</v>
      </c>
      <c r="D267" s="4">
        <v>691.59981000000005</v>
      </c>
    </row>
    <row r="268" spans="1:5" x14ac:dyDescent="0.25">
      <c r="A268" t="s">
        <v>5</v>
      </c>
      <c r="B268" t="s">
        <v>172</v>
      </c>
      <c r="C268" s="3" t="s">
        <v>250</v>
      </c>
      <c r="D268" s="4">
        <v>874.88675000000001</v>
      </c>
    </row>
    <row r="269" spans="1:5" x14ac:dyDescent="0.25">
      <c r="A269" t="s">
        <v>5</v>
      </c>
      <c r="B269" t="s">
        <v>173</v>
      </c>
      <c r="C269" s="3" t="s">
        <v>250</v>
      </c>
      <c r="D269" s="4">
        <v>573.15742</v>
      </c>
    </row>
    <row r="270" spans="1:5" x14ac:dyDescent="0.25">
      <c r="A270" t="s">
        <v>5</v>
      </c>
      <c r="B270" t="s">
        <v>174</v>
      </c>
      <c r="C270" s="3" t="s">
        <v>250</v>
      </c>
      <c r="D270" s="4">
        <v>368.65</v>
      </c>
    </row>
    <row r="271" spans="1:5" x14ac:dyDescent="0.25">
      <c r="A271" t="s">
        <v>5</v>
      </c>
      <c r="B271" t="s">
        <v>175</v>
      </c>
      <c r="C271" s="3" t="s">
        <v>250</v>
      </c>
      <c r="D271" s="4">
        <v>79.569999999999993</v>
      </c>
    </row>
    <row r="272" spans="1:5" x14ac:dyDescent="0.25">
      <c r="A272" t="s">
        <v>5</v>
      </c>
      <c r="B272" t="s">
        <v>175</v>
      </c>
      <c r="C272" s="3" t="s">
        <v>250</v>
      </c>
      <c r="D272" s="4">
        <v>320.47000000000003</v>
      </c>
    </row>
    <row r="273" spans="1:4" x14ac:dyDescent="0.25">
      <c r="A273" t="s">
        <v>5</v>
      </c>
      <c r="B273" t="s">
        <v>176</v>
      </c>
      <c r="C273" s="3" t="s">
        <v>250</v>
      </c>
      <c r="D273" s="4">
        <v>328.40145000000001</v>
      </c>
    </row>
    <row r="274" spans="1:4" x14ac:dyDescent="0.25">
      <c r="A274" t="s">
        <v>5</v>
      </c>
      <c r="B274" t="s">
        <v>176</v>
      </c>
      <c r="C274" s="3" t="s">
        <v>250</v>
      </c>
      <c r="D274" s="4">
        <v>409.61394999999999</v>
      </c>
    </row>
    <row r="275" spans="1:4" x14ac:dyDescent="0.25">
      <c r="A275" t="s">
        <v>5</v>
      </c>
      <c r="B275" t="s">
        <v>176</v>
      </c>
      <c r="C275" s="3" t="s">
        <v>250</v>
      </c>
      <c r="D275" s="4">
        <v>441.18279999999999</v>
      </c>
    </row>
    <row r="276" spans="1:4" x14ac:dyDescent="0.25">
      <c r="A276" t="s">
        <v>5</v>
      </c>
      <c r="B276" t="s">
        <v>176</v>
      </c>
      <c r="C276" s="3" t="s">
        <v>250</v>
      </c>
      <c r="D276" s="4">
        <v>448.77845000000002</v>
      </c>
    </row>
    <row r="277" spans="1:4" x14ac:dyDescent="0.25">
      <c r="A277" t="s">
        <v>5</v>
      </c>
      <c r="B277" t="s">
        <v>176</v>
      </c>
      <c r="C277" s="3" t="s">
        <v>250</v>
      </c>
      <c r="D277" s="4">
        <v>521.59595000000002</v>
      </c>
    </row>
    <row r="278" spans="1:4" x14ac:dyDescent="0.25">
      <c r="A278" t="s">
        <v>5</v>
      </c>
      <c r="B278" t="s">
        <v>177</v>
      </c>
      <c r="C278" s="3" t="s">
        <v>250</v>
      </c>
      <c r="D278" s="4">
        <v>97.604157000000001</v>
      </c>
    </row>
    <row r="279" spans="1:4" x14ac:dyDescent="0.25">
      <c r="A279" t="s">
        <v>5</v>
      </c>
      <c r="B279" t="s">
        <v>178</v>
      </c>
      <c r="C279" s="3" t="s">
        <v>250</v>
      </c>
      <c r="D279" s="4">
        <v>721.49549999999999</v>
      </c>
    </row>
    <row r="280" spans="1:4" x14ac:dyDescent="0.25">
      <c r="A280" t="s">
        <v>5</v>
      </c>
      <c r="B280" t="s">
        <v>179</v>
      </c>
      <c r="C280" s="3" t="s">
        <v>250</v>
      </c>
      <c r="D280" s="4">
        <v>64.439874000000003</v>
      </c>
    </row>
    <row r="281" spans="1:4" x14ac:dyDescent="0.25">
      <c r="A281" t="s">
        <v>5</v>
      </c>
      <c r="B281" t="s">
        <v>180</v>
      </c>
      <c r="C281" s="3" t="s">
        <v>250</v>
      </c>
      <c r="D281" s="4">
        <v>243.82</v>
      </c>
    </row>
    <row r="282" spans="1:4" x14ac:dyDescent="0.25">
      <c r="A282" t="s">
        <v>5</v>
      </c>
      <c r="B282" t="s">
        <v>181</v>
      </c>
      <c r="C282" s="3" t="s">
        <v>250</v>
      </c>
      <c r="D282" s="4">
        <v>141.255</v>
      </c>
    </row>
    <row r="283" spans="1:4" x14ac:dyDescent="0.25">
      <c r="A283" t="s">
        <v>5</v>
      </c>
      <c r="B283" t="s">
        <v>181</v>
      </c>
      <c r="C283" s="3" t="s">
        <v>250</v>
      </c>
      <c r="D283" s="4">
        <v>162.06</v>
      </c>
    </row>
    <row r="284" spans="1:4" x14ac:dyDescent="0.25">
      <c r="A284" t="s">
        <v>5</v>
      </c>
      <c r="B284" t="s">
        <v>181</v>
      </c>
      <c r="C284" s="3" t="s">
        <v>250</v>
      </c>
      <c r="D284" s="4">
        <v>223.745</v>
      </c>
    </row>
    <row r="285" spans="1:4" x14ac:dyDescent="0.25">
      <c r="A285" t="s">
        <v>5</v>
      </c>
      <c r="B285" t="s">
        <v>182</v>
      </c>
      <c r="C285" s="3" t="s">
        <v>250</v>
      </c>
      <c r="D285" s="4">
        <v>164.0018</v>
      </c>
    </row>
    <row r="286" spans="1:4" x14ac:dyDescent="0.25">
      <c r="A286" t="s">
        <v>5</v>
      </c>
      <c r="B286" t="s">
        <v>182</v>
      </c>
      <c r="C286" s="3" t="s">
        <v>250</v>
      </c>
      <c r="D286" s="4">
        <v>201.9983</v>
      </c>
    </row>
    <row r="287" spans="1:4" x14ac:dyDescent="0.25">
      <c r="A287" t="s">
        <v>5</v>
      </c>
      <c r="B287" t="s">
        <v>182</v>
      </c>
      <c r="C287" s="3" t="s">
        <v>250</v>
      </c>
      <c r="D287" s="4">
        <v>241.99974499999999</v>
      </c>
    </row>
    <row r="288" spans="1:4" x14ac:dyDescent="0.25">
      <c r="A288" t="s">
        <v>5</v>
      </c>
      <c r="B288" t="s">
        <v>182</v>
      </c>
      <c r="C288" s="3" t="s">
        <v>250</v>
      </c>
      <c r="D288" s="4">
        <v>262.00065000000001</v>
      </c>
    </row>
    <row r="289" spans="1:4" x14ac:dyDescent="0.25">
      <c r="A289" t="s">
        <v>5</v>
      </c>
      <c r="B289" t="s">
        <v>183</v>
      </c>
      <c r="C289" s="3" t="s">
        <v>250</v>
      </c>
      <c r="D289" s="4">
        <v>594.95000000000005</v>
      </c>
    </row>
    <row r="290" spans="1:4" x14ac:dyDescent="0.25">
      <c r="A290" t="s">
        <v>5</v>
      </c>
      <c r="B290" t="s">
        <v>183</v>
      </c>
      <c r="C290" s="3" t="s">
        <v>250</v>
      </c>
      <c r="D290" s="4">
        <v>671.6</v>
      </c>
    </row>
    <row r="291" spans="1:4" x14ac:dyDescent="0.25">
      <c r="A291" t="s">
        <v>5</v>
      </c>
      <c r="B291" t="s">
        <v>183</v>
      </c>
      <c r="C291" s="3" t="s">
        <v>250</v>
      </c>
      <c r="D291" s="4">
        <v>788.4</v>
      </c>
    </row>
    <row r="292" spans="1:4" x14ac:dyDescent="0.25">
      <c r="A292" t="s">
        <v>5</v>
      </c>
      <c r="B292" t="s">
        <v>183</v>
      </c>
      <c r="C292" s="3" t="s">
        <v>250</v>
      </c>
      <c r="D292" s="4">
        <v>1164.3499999999999</v>
      </c>
    </row>
    <row r="293" spans="1:4" x14ac:dyDescent="0.25">
      <c r="A293" t="s">
        <v>5</v>
      </c>
      <c r="B293" t="s">
        <v>184</v>
      </c>
      <c r="C293" s="3" t="s">
        <v>250</v>
      </c>
      <c r="D293" s="4">
        <v>219</v>
      </c>
    </row>
    <row r="294" spans="1:4" x14ac:dyDescent="0.25">
      <c r="A294" t="s">
        <v>5</v>
      </c>
      <c r="B294" t="s">
        <v>185</v>
      </c>
      <c r="C294" s="3" t="s">
        <v>250</v>
      </c>
      <c r="D294" s="4">
        <v>111.325</v>
      </c>
    </row>
    <row r="295" spans="1:4" x14ac:dyDescent="0.25">
      <c r="A295" t="s">
        <v>5</v>
      </c>
      <c r="B295" t="s">
        <v>186</v>
      </c>
      <c r="C295" s="3" t="s">
        <v>250</v>
      </c>
      <c r="D295" s="4">
        <v>96.016243000000003</v>
      </c>
    </row>
    <row r="296" spans="1:4" x14ac:dyDescent="0.25">
      <c r="A296" t="s">
        <v>5</v>
      </c>
      <c r="B296" t="s">
        <v>187</v>
      </c>
      <c r="C296" s="3" t="s">
        <v>250</v>
      </c>
      <c r="D296" s="4">
        <v>58.765000000000001</v>
      </c>
    </row>
    <row r="297" spans="1:4" x14ac:dyDescent="0.25">
      <c r="A297" t="s">
        <v>5</v>
      </c>
      <c r="B297" t="s">
        <v>187</v>
      </c>
      <c r="C297" s="3" t="s">
        <v>250</v>
      </c>
      <c r="D297" s="4">
        <v>62.414999999999999</v>
      </c>
    </row>
    <row r="298" spans="1:4" x14ac:dyDescent="0.25">
      <c r="A298" t="s">
        <v>5</v>
      </c>
      <c r="B298" t="s">
        <v>187</v>
      </c>
      <c r="C298" s="3" t="s">
        <v>250</v>
      </c>
      <c r="D298" s="4">
        <v>74.459999999999994</v>
      </c>
    </row>
    <row r="299" spans="1:4" x14ac:dyDescent="0.25">
      <c r="A299" t="s">
        <v>5</v>
      </c>
      <c r="B299" t="s">
        <v>188</v>
      </c>
      <c r="C299" s="3" t="s">
        <v>250</v>
      </c>
      <c r="D299" s="4">
        <v>500.01350000000002</v>
      </c>
    </row>
    <row r="300" spans="1:4" x14ac:dyDescent="0.25">
      <c r="A300" t="s">
        <v>5</v>
      </c>
      <c r="B300" t="s">
        <v>189</v>
      </c>
      <c r="C300" s="3" t="s">
        <v>250</v>
      </c>
      <c r="D300" s="4">
        <v>216.08</v>
      </c>
    </row>
    <row r="301" spans="1:4" x14ac:dyDescent="0.25">
      <c r="A301" t="s">
        <v>5</v>
      </c>
      <c r="B301" t="s">
        <v>189</v>
      </c>
      <c r="C301" s="3" t="s">
        <v>250</v>
      </c>
      <c r="D301" s="4">
        <v>223.38</v>
      </c>
    </row>
    <row r="302" spans="1:4" x14ac:dyDescent="0.25">
      <c r="A302" t="s">
        <v>5</v>
      </c>
      <c r="B302" t="s">
        <v>189</v>
      </c>
      <c r="C302" s="3" t="s">
        <v>250</v>
      </c>
      <c r="D302" s="4">
        <v>264.26</v>
      </c>
    </row>
    <row r="303" spans="1:4" x14ac:dyDescent="0.25">
      <c r="A303" t="s">
        <v>5</v>
      </c>
      <c r="B303" t="s">
        <v>189</v>
      </c>
      <c r="C303" s="3" t="s">
        <v>250</v>
      </c>
      <c r="D303" s="4">
        <v>292</v>
      </c>
    </row>
    <row r="304" spans="1:4" x14ac:dyDescent="0.25">
      <c r="A304" t="s">
        <v>5</v>
      </c>
      <c r="B304" t="s">
        <v>190</v>
      </c>
      <c r="C304" s="3" t="s">
        <v>250</v>
      </c>
      <c r="D304" s="4">
        <v>80.3</v>
      </c>
    </row>
    <row r="305" spans="1:9" x14ac:dyDescent="0.25">
      <c r="A305" t="s">
        <v>5</v>
      </c>
      <c r="B305" t="s">
        <v>191</v>
      </c>
      <c r="C305" s="3" t="s">
        <v>250</v>
      </c>
      <c r="D305" s="4">
        <v>324.26799999999997</v>
      </c>
    </row>
    <row r="306" spans="1:9" x14ac:dyDescent="0.25">
      <c r="A306" t="s">
        <v>5</v>
      </c>
      <c r="B306" t="s">
        <v>192</v>
      </c>
      <c r="C306" s="3" t="s">
        <v>250</v>
      </c>
      <c r="D306" s="4">
        <v>119.99813</v>
      </c>
    </row>
    <row r="307" spans="1:9" x14ac:dyDescent="0.25">
      <c r="A307" t="s">
        <v>5</v>
      </c>
      <c r="B307" t="s">
        <v>193</v>
      </c>
      <c r="C307" s="3" t="s">
        <v>250</v>
      </c>
      <c r="D307" s="4">
        <v>12.608487</v>
      </c>
    </row>
    <row r="308" spans="1:9" x14ac:dyDescent="0.25">
      <c r="A308" t="s">
        <v>5</v>
      </c>
      <c r="B308" t="s">
        <v>194</v>
      </c>
      <c r="C308" s="3" t="s">
        <v>250</v>
      </c>
      <c r="D308" s="4">
        <v>56.575000000000003</v>
      </c>
    </row>
    <row r="309" spans="1:9" x14ac:dyDescent="0.25">
      <c r="A309" t="s">
        <v>5</v>
      </c>
      <c r="B309" t="s">
        <v>195</v>
      </c>
      <c r="C309" s="3" t="s">
        <v>250</v>
      </c>
      <c r="D309" s="4">
        <v>144.54</v>
      </c>
      <c r="I309" s="5"/>
    </row>
    <row r="310" spans="1:9" x14ac:dyDescent="0.25">
      <c r="A310" t="s">
        <v>5</v>
      </c>
      <c r="B310" t="s">
        <v>196</v>
      </c>
      <c r="C310" s="3" t="s">
        <v>250</v>
      </c>
      <c r="D310" s="4">
        <v>333.08075000000002</v>
      </c>
    </row>
    <row r="311" spans="1:9" x14ac:dyDescent="0.25">
      <c r="A311" t="s">
        <v>120</v>
      </c>
      <c r="B311" t="s">
        <v>197</v>
      </c>
      <c r="C311" s="3" t="s">
        <v>250</v>
      </c>
      <c r="D311" s="4">
        <v>339.5</v>
      </c>
      <c r="E311" s="10"/>
      <c r="F311" t="s">
        <v>249</v>
      </c>
      <c r="G311" s="5"/>
      <c r="H311" s="5"/>
    </row>
    <row r="312" spans="1:9" x14ac:dyDescent="0.25">
      <c r="A312" t="s">
        <v>120</v>
      </c>
      <c r="B312" t="s">
        <v>198</v>
      </c>
      <c r="C312" s="3" t="s">
        <v>250</v>
      </c>
      <c r="D312" s="4">
        <v>297.5</v>
      </c>
      <c r="E312" s="10"/>
      <c r="F312" t="s">
        <v>249</v>
      </c>
      <c r="G312" s="5"/>
      <c r="H312" s="5"/>
    </row>
    <row r="313" spans="1:9" x14ac:dyDescent="0.25">
      <c r="A313" t="s">
        <v>120</v>
      </c>
      <c r="B313" t="s">
        <v>130</v>
      </c>
      <c r="C313" s="3" t="s">
        <v>250</v>
      </c>
      <c r="D313" s="4">
        <v>304.5</v>
      </c>
      <c r="E313" s="10"/>
      <c r="F313" t="s">
        <v>249</v>
      </c>
      <c r="G313" s="5"/>
      <c r="H313" s="5"/>
    </row>
    <row r="314" spans="1:9" x14ac:dyDescent="0.25">
      <c r="A314" t="s">
        <v>120</v>
      </c>
      <c r="B314" t="s">
        <v>199</v>
      </c>
      <c r="C314" s="3" t="s">
        <v>250</v>
      </c>
      <c r="D314" s="4">
        <v>220.5</v>
      </c>
      <c r="E314" s="10"/>
      <c r="F314" t="s">
        <v>249</v>
      </c>
      <c r="G314" s="5"/>
      <c r="H314" s="5"/>
    </row>
    <row r="315" spans="1:9" x14ac:dyDescent="0.25">
      <c r="A315" t="s">
        <v>120</v>
      </c>
      <c r="B315" t="s">
        <v>200</v>
      </c>
      <c r="C315" s="3" t="s">
        <v>250</v>
      </c>
      <c r="D315" s="4">
        <v>206.5</v>
      </c>
      <c r="E315" s="10"/>
      <c r="F315" t="s">
        <v>249</v>
      </c>
      <c r="G315" s="5"/>
      <c r="H315" s="5"/>
    </row>
    <row r="316" spans="1:9" x14ac:dyDescent="0.25">
      <c r="A316" t="s">
        <v>120</v>
      </c>
      <c r="B316" t="s">
        <v>201</v>
      </c>
      <c r="C316" s="3" t="s">
        <v>250</v>
      </c>
      <c r="D316" s="4">
        <v>409.5</v>
      </c>
      <c r="E316" s="10"/>
      <c r="F316" t="s">
        <v>249</v>
      </c>
      <c r="G316" s="5"/>
      <c r="H316" s="5"/>
    </row>
    <row r="317" spans="1:9" x14ac:dyDescent="0.25">
      <c r="A317" t="s">
        <v>120</v>
      </c>
      <c r="B317" t="s">
        <v>202</v>
      </c>
      <c r="C317" s="3" t="s">
        <v>250</v>
      </c>
      <c r="D317" s="4">
        <v>371</v>
      </c>
      <c r="E317" s="10"/>
      <c r="F317" t="s">
        <v>249</v>
      </c>
      <c r="G317" s="5"/>
      <c r="H317" s="5"/>
    </row>
    <row r="318" spans="1:9" x14ac:dyDescent="0.25">
      <c r="A318" t="s">
        <v>120</v>
      </c>
      <c r="B318" t="s">
        <v>203</v>
      </c>
      <c r="C318" s="3" t="s">
        <v>250</v>
      </c>
      <c r="D318" s="4">
        <v>171.5</v>
      </c>
      <c r="E318" s="10"/>
      <c r="F318" t="s">
        <v>249</v>
      </c>
      <c r="G318" s="5"/>
      <c r="H318" s="5"/>
    </row>
    <row r="319" spans="1:9" x14ac:dyDescent="0.25">
      <c r="A319" t="s">
        <v>120</v>
      </c>
      <c r="B319" t="s">
        <v>204</v>
      </c>
      <c r="C319" s="3" t="s">
        <v>250</v>
      </c>
      <c r="D319" s="4">
        <v>217</v>
      </c>
      <c r="E319" s="10"/>
      <c r="F319" t="s">
        <v>249</v>
      </c>
      <c r="G319" s="5"/>
      <c r="H319" s="5"/>
    </row>
    <row r="320" spans="1:9" x14ac:dyDescent="0.25">
      <c r="A320" t="s">
        <v>120</v>
      </c>
      <c r="B320" t="s">
        <v>205</v>
      </c>
      <c r="C320" s="3" t="s">
        <v>250</v>
      </c>
      <c r="D320" s="4">
        <v>178.5</v>
      </c>
      <c r="E320" s="10" t="s">
        <v>30</v>
      </c>
      <c r="F320" s="5" t="s">
        <v>31</v>
      </c>
      <c r="G320" s="5" t="s">
        <v>32</v>
      </c>
      <c r="H320" s="5" t="s">
        <v>33</v>
      </c>
    </row>
    <row r="321" spans="1:9" x14ac:dyDescent="0.25">
      <c r="A321" t="s">
        <v>206</v>
      </c>
      <c r="B321" t="s">
        <v>207</v>
      </c>
      <c r="C321" s="3" t="s">
        <v>250</v>
      </c>
      <c r="D321" s="4">
        <v>111.4</v>
      </c>
      <c r="E321" s="14">
        <f>AVERAGE(D257:D321)</f>
        <v>315.16670193846153</v>
      </c>
      <c r="F321" s="15">
        <f>_xlfn.STDEV.S(D257:D321)</f>
        <v>224.55613888003563</v>
      </c>
      <c r="G321" s="16">
        <f>COUNT(D257:D321)</f>
        <v>65</v>
      </c>
      <c r="H321" s="15">
        <f>F321/SQRT(G321)</f>
        <v>27.852761086362655</v>
      </c>
    </row>
    <row r="322" spans="1:9" x14ac:dyDescent="0.25">
      <c r="D322" s="4"/>
    </row>
    <row r="323" spans="1:9" x14ac:dyDescent="0.25">
      <c r="D323" s="17" t="s">
        <v>30</v>
      </c>
      <c r="E323" s="5" t="s">
        <v>31</v>
      </c>
      <c r="F323" s="5" t="s">
        <v>32</v>
      </c>
    </row>
    <row r="324" spans="1:9" x14ac:dyDescent="0.25">
      <c r="A324" t="s">
        <v>240</v>
      </c>
      <c r="B324" t="s">
        <v>208</v>
      </c>
      <c r="C324" s="3" t="s">
        <v>209</v>
      </c>
      <c r="D324" s="18">
        <v>107.4</v>
      </c>
      <c r="E324" s="19">
        <v>25.4</v>
      </c>
      <c r="F324" s="19">
        <v>3</v>
      </c>
      <c r="H324" s="19"/>
    </row>
    <row r="325" spans="1:9" x14ac:dyDescent="0.25">
      <c r="A325" t="s">
        <v>240</v>
      </c>
      <c r="B325" t="s">
        <v>208</v>
      </c>
      <c r="C325" s="3" t="s">
        <v>210</v>
      </c>
      <c r="D325" s="18">
        <v>147.30000000000001</v>
      </c>
      <c r="E325" s="19">
        <v>16.8</v>
      </c>
      <c r="F325" s="19">
        <v>11</v>
      </c>
      <c r="H325" s="19"/>
    </row>
    <row r="326" spans="1:9" x14ac:dyDescent="0.25">
      <c r="A326" t="s">
        <v>240</v>
      </c>
      <c r="B326" t="s">
        <v>208</v>
      </c>
      <c r="C326" s="3" t="s">
        <v>211</v>
      </c>
      <c r="D326" s="18">
        <v>170.8</v>
      </c>
      <c r="E326" s="19">
        <v>32.200000000000003</v>
      </c>
      <c r="F326" s="19">
        <v>43</v>
      </c>
      <c r="H326" s="19"/>
    </row>
    <row r="327" spans="1:9" x14ac:dyDescent="0.25">
      <c r="A327" t="s">
        <v>240</v>
      </c>
      <c r="B327" t="s">
        <v>208</v>
      </c>
      <c r="C327" s="3" t="s">
        <v>212</v>
      </c>
      <c r="D327" s="18">
        <v>193</v>
      </c>
      <c r="E327" s="19">
        <v>67.599999999999994</v>
      </c>
      <c r="F327" s="19">
        <v>44</v>
      </c>
      <c r="H327" s="19"/>
    </row>
    <row r="328" spans="1:9" x14ac:dyDescent="0.25">
      <c r="A328" t="s">
        <v>240</v>
      </c>
      <c r="B328" t="s">
        <v>208</v>
      </c>
      <c r="C328" s="3" t="s">
        <v>213</v>
      </c>
      <c r="D328" s="18">
        <v>198.1</v>
      </c>
      <c r="E328" s="19">
        <v>90.9</v>
      </c>
      <c r="F328" s="19">
        <v>20</v>
      </c>
      <c r="H328" s="19"/>
    </row>
    <row r="329" spans="1:9" x14ac:dyDescent="0.25">
      <c r="A329" t="s">
        <v>240</v>
      </c>
      <c r="B329" t="s">
        <v>208</v>
      </c>
      <c r="C329" s="3" t="s">
        <v>214</v>
      </c>
      <c r="D329" s="18">
        <v>172.7</v>
      </c>
      <c r="E329" s="19">
        <v>48.8</v>
      </c>
      <c r="F329" s="19">
        <v>23</v>
      </c>
      <c r="H329" s="19"/>
    </row>
    <row r="330" spans="1:9" x14ac:dyDescent="0.25">
      <c r="A330" t="s">
        <v>240</v>
      </c>
      <c r="B330" t="s">
        <v>208</v>
      </c>
      <c r="C330" s="3" t="s">
        <v>215</v>
      </c>
      <c r="D330" s="18">
        <v>180.6</v>
      </c>
      <c r="E330" s="19">
        <v>59.5</v>
      </c>
      <c r="F330" s="19">
        <v>6</v>
      </c>
      <c r="H330" s="19"/>
    </row>
    <row r="331" spans="1:9" x14ac:dyDescent="0.25">
      <c r="A331" t="s">
        <v>240</v>
      </c>
      <c r="B331" t="s">
        <v>208</v>
      </c>
      <c r="C331" s="3" t="s">
        <v>216</v>
      </c>
      <c r="D331" s="18">
        <v>185.4</v>
      </c>
      <c r="E331" s="19">
        <v>37.6</v>
      </c>
      <c r="F331" s="19">
        <v>15</v>
      </c>
      <c r="H331" s="19"/>
    </row>
    <row r="333" spans="1:9" x14ac:dyDescent="0.25">
      <c r="A333" s="20" t="s">
        <v>217</v>
      </c>
      <c r="B333" s="21"/>
      <c r="C333" s="21"/>
    </row>
    <row r="334" spans="1:9" x14ac:dyDescent="0.25">
      <c r="A334" s="10" t="s">
        <v>30</v>
      </c>
      <c r="B334" s="5" t="s">
        <v>31</v>
      </c>
      <c r="C334" s="5" t="s">
        <v>32</v>
      </c>
      <c r="D334" s="5" t="s">
        <v>33</v>
      </c>
      <c r="E334" s="5" t="s">
        <v>34</v>
      </c>
      <c r="F334" s="5" t="s">
        <v>35</v>
      </c>
      <c r="G334" s="5" t="s">
        <v>36</v>
      </c>
      <c r="H334" s="5" t="s">
        <v>37</v>
      </c>
      <c r="I334" s="5" t="s">
        <v>38</v>
      </c>
    </row>
    <row r="335" spans="1:9" x14ac:dyDescent="0.25">
      <c r="A335" s="11">
        <f>((E321*G321)+(D324*F324)+(D325*F325)+(D326*F326)+(D327*F327)+(D328*F328)+(D329*F329)+(D330*F330)+(D331*F331))/C335</f>
        <v>217.66711141739131</v>
      </c>
      <c r="B335" s="11">
        <f>SQRT(F321^2+E324^2+E325^2+E326^2+E327^2+E328^2+E329^2+E330^2+E331^2)</f>
        <v>269.36540146928644</v>
      </c>
      <c r="C335" s="5">
        <f>G321+ SUM(F324:F331)</f>
        <v>230</v>
      </c>
      <c r="D335" s="11">
        <f>B335/SQRT(C335)</f>
        <v>17.761428593726432</v>
      </c>
      <c r="E335" s="10">
        <f>MEDIAN(D257:D331)</f>
        <v>223.745</v>
      </c>
      <c r="F335" s="11">
        <f>_xlfn.QUARTILE.INC(D257:D331,1)</f>
        <v>147.30000000000001</v>
      </c>
      <c r="G335" s="11">
        <f>_xlfn.QUARTILE.INC(D257:D331,3)</f>
        <v>396.00054499999999</v>
      </c>
      <c r="H335" s="11">
        <f>MIN(D257:D331)</f>
        <v>12.608487</v>
      </c>
      <c r="I335" s="11">
        <f>MAX(D257:D331)</f>
        <v>1164.3499999999999</v>
      </c>
    </row>
    <row r="336" spans="1:9" x14ac:dyDescent="0.25">
      <c r="A336" s="22" t="s">
        <v>247</v>
      </c>
      <c r="C336" s="3"/>
      <c r="D336" s="21"/>
    </row>
    <row r="337" spans="1:7" x14ac:dyDescent="0.25">
      <c r="C337" s="3"/>
      <c r="D337" s="22"/>
    </row>
    <row r="338" spans="1:7" x14ac:dyDescent="0.25">
      <c r="C338" s="3"/>
      <c r="D338" s="4"/>
    </row>
    <row r="339" spans="1:7" x14ac:dyDescent="0.25">
      <c r="C339" s="3"/>
      <c r="D339" s="4"/>
    </row>
    <row r="340" spans="1:7" x14ac:dyDescent="0.25">
      <c r="C340" s="3"/>
      <c r="D340" s="4"/>
    </row>
    <row r="341" spans="1:7" x14ac:dyDescent="0.25">
      <c r="C341" s="3"/>
      <c r="D341" s="4"/>
    </row>
    <row r="342" spans="1:7" x14ac:dyDescent="0.25">
      <c r="A342" t="s">
        <v>218</v>
      </c>
      <c r="B342" t="s">
        <v>219</v>
      </c>
      <c r="C342" t="s">
        <v>220</v>
      </c>
      <c r="D342" s="23">
        <v>8</v>
      </c>
      <c r="E342" s="24"/>
      <c r="G342" s="24"/>
    </row>
    <row r="343" spans="1:7" x14ac:dyDescent="0.25">
      <c r="A343" t="s">
        <v>218</v>
      </c>
      <c r="B343" t="s">
        <v>221</v>
      </c>
      <c r="C343" t="s">
        <v>220</v>
      </c>
      <c r="D343" s="23">
        <v>232</v>
      </c>
      <c r="E343" s="24"/>
      <c r="G343" s="24"/>
    </row>
    <row r="344" spans="1:7" x14ac:dyDescent="0.25">
      <c r="A344" t="s">
        <v>218</v>
      </c>
      <c r="B344" t="s">
        <v>222</v>
      </c>
      <c r="C344" t="s">
        <v>220</v>
      </c>
      <c r="D344" s="23">
        <v>740</v>
      </c>
      <c r="E344" s="24"/>
      <c r="G344" s="24"/>
    </row>
    <row r="345" spans="1:7" x14ac:dyDescent="0.25">
      <c r="A345" t="s">
        <v>218</v>
      </c>
      <c r="B345" t="s">
        <v>223</v>
      </c>
      <c r="C345" t="s">
        <v>220</v>
      </c>
      <c r="D345" s="23">
        <v>2657</v>
      </c>
      <c r="E345" s="24"/>
      <c r="G345" s="24"/>
    </row>
    <row r="346" spans="1:7" x14ac:dyDescent="0.25">
      <c r="A346" t="s">
        <v>218</v>
      </c>
      <c r="B346" t="s">
        <v>224</v>
      </c>
      <c r="C346" t="s">
        <v>220</v>
      </c>
      <c r="D346" s="23">
        <v>157</v>
      </c>
      <c r="E346" s="24"/>
      <c r="G346" s="24"/>
    </row>
    <row r="347" spans="1:7" x14ac:dyDescent="0.25">
      <c r="A347" t="s">
        <v>225</v>
      </c>
      <c r="B347" t="s">
        <v>226</v>
      </c>
      <c r="C347" t="s">
        <v>220</v>
      </c>
      <c r="D347" s="23">
        <v>150</v>
      </c>
      <c r="E347" s="24"/>
      <c r="G347" s="24"/>
    </row>
    <row r="348" spans="1:7" x14ac:dyDescent="0.25">
      <c r="A348" t="s">
        <v>225</v>
      </c>
      <c r="B348" t="s">
        <v>226</v>
      </c>
      <c r="C348" t="s">
        <v>220</v>
      </c>
      <c r="D348" s="23">
        <v>234</v>
      </c>
      <c r="E348" s="24"/>
      <c r="G348" s="24"/>
    </row>
    <row r="349" spans="1:7" x14ac:dyDescent="0.25">
      <c r="A349" t="s">
        <v>225</v>
      </c>
      <c r="B349" t="s">
        <v>226</v>
      </c>
      <c r="C349" t="s">
        <v>220</v>
      </c>
      <c r="D349" s="23">
        <v>255</v>
      </c>
      <c r="E349" s="24"/>
      <c r="G349" s="24"/>
    </row>
    <row r="350" spans="1:7" x14ac:dyDescent="0.25">
      <c r="A350" t="s">
        <v>225</v>
      </c>
      <c r="B350" t="s">
        <v>226</v>
      </c>
      <c r="C350" t="s">
        <v>220</v>
      </c>
      <c r="D350" s="23">
        <v>405</v>
      </c>
      <c r="E350" s="24"/>
      <c r="G350" s="24"/>
    </row>
    <row r="351" spans="1:7" x14ac:dyDescent="0.25">
      <c r="A351" t="s">
        <v>225</v>
      </c>
      <c r="B351" t="s">
        <v>226</v>
      </c>
      <c r="C351" t="s">
        <v>220</v>
      </c>
      <c r="D351" s="23">
        <v>513</v>
      </c>
      <c r="E351" s="24"/>
      <c r="G351" s="24"/>
    </row>
    <row r="352" spans="1:7" x14ac:dyDescent="0.25">
      <c r="A352" t="s">
        <v>218</v>
      </c>
      <c r="B352" t="s">
        <v>227</v>
      </c>
      <c r="C352" t="s">
        <v>220</v>
      </c>
      <c r="D352" s="23">
        <v>22</v>
      </c>
      <c r="E352" s="24"/>
    </row>
    <row r="353" spans="1:7" x14ac:dyDescent="0.25">
      <c r="A353" t="s">
        <v>218</v>
      </c>
      <c r="B353" t="s">
        <v>228</v>
      </c>
      <c r="C353" t="s">
        <v>220</v>
      </c>
      <c r="D353" s="23">
        <v>839</v>
      </c>
    </row>
    <row r="354" spans="1:7" x14ac:dyDescent="0.25">
      <c r="A354" t="s">
        <v>218</v>
      </c>
      <c r="B354" t="s">
        <v>229</v>
      </c>
      <c r="C354" t="s">
        <v>220</v>
      </c>
      <c r="D354" s="23">
        <v>48</v>
      </c>
    </row>
    <row r="355" spans="1:7" x14ac:dyDescent="0.25">
      <c r="A355" t="s">
        <v>218</v>
      </c>
      <c r="B355" t="s">
        <v>230</v>
      </c>
      <c r="C355" t="s">
        <v>220</v>
      </c>
      <c r="D355" s="23">
        <v>372</v>
      </c>
    </row>
    <row r="356" spans="1:7" x14ac:dyDescent="0.25">
      <c r="A356" t="s">
        <v>218</v>
      </c>
      <c r="B356" t="s">
        <v>231</v>
      </c>
      <c r="C356" t="s">
        <v>220</v>
      </c>
      <c r="D356" s="23">
        <v>201</v>
      </c>
    </row>
    <row r="357" spans="1:7" x14ac:dyDescent="0.25">
      <c r="A357" t="s">
        <v>218</v>
      </c>
      <c r="B357" t="s">
        <v>232</v>
      </c>
      <c r="C357" t="s">
        <v>220</v>
      </c>
      <c r="D357" s="23">
        <v>456</v>
      </c>
    </row>
    <row r="358" spans="1:7" x14ac:dyDescent="0.25">
      <c r="A358" t="s">
        <v>233</v>
      </c>
      <c r="B358" t="s">
        <v>234</v>
      </c>
      <c r="C358" t="s">
        <v>220</v>
      </c>
      <c r="D358" s="23">
        <v>1725</v>
      </c>
    </row>
    <row r="359" spans="1:7" x14ac:dyDescent="0.25">
      <c r="A359" t="s">
        <v>218</v>
      </c>
      <c r="B359" t="s">
        <v>235</v>
      </c>
      <c r="C359" t="s">
        <v>220</v>
      </c>
      <c r="D359" s="23">
        <v>3</v>
      </c>
    </row>
    <row r="360" spans="1:7" x14ac:dyDescent="0.25">
      <c r="A360" t="s">
        <v>218</v>
      </c>
      <c r="B360" t="s">
        <v>236</v>
      </c>
      <c r="C360" t="s">
        <v>220</v>
      </c>
      <c r="D360" s="23">
        <v>774</v>
      </c>
    </row>
    <row r="361" spans="1:7" x14ac:dyDescent="0.25">
      <c r="A361" t="s">
        <v>5</v>
      </c>
      <c r="B361" s="25" t="s">
        <v>237</v>
      </c>
      <c r="C361" s="25" t="s">
        <v>220</v>
      </c>
      <c r="D361" s="4">
        <v>602.25</v>
      </c>
      <c r="E361" s="26"/>
      <c r="F361" s="25"/>
      <c r="G361" s="26"/>
    </row>
    <row r="362" spans="1:7" x14ac:dyDescent="0.25">
      <c r="A362" t="s">
        <v>5</v>
      </c>
      <c r="B362" s="25" t="s">
        <v>238</v>
      </c>
      <c r="C362" s="25" t="s">
        <v>220</v>
      </c>
      <c r="D362" s="4">
        <v>988.71199999999999</v>
      </c>
      <c r="E362" s="26"/>
      <c r="F362" s="25"/>
      <c r="G362" s="26"/>
    </row>
    <row r="363" spans="1:7" x14ac:dyDescent="0.25">
      <c r="A363" t="s">
        <v>5</v>
      </c>
      <c r="B363" s="25" t="s">
        <v>239</v>
      </c>
      <c r="C363" s="25" t="s">
        <v>220</v>
      </c>
      <c r="D363" s="4">
        <v>803.43799999999999</v>
      </c>
      <c r="E363" s="26"/>
      <c r="F363" s="25"/>
      <c r="G363" s="26"/>
    </row>
    <row r="364" spans="1:7" x14ac:dyDescent="0.25">
      <c r="A364" t="s">
        <v>240</v>
      </c>
      <c r="B364" t="s">
        <v>241</v>
      </c>
      <c r="C364" t="s">
        <v>220</v>
      </c>
      <c r="D364" s="23">
        <v>774</v>
      </c>
    </row>
    <row r="365" spans="1:7" x14ac:dyDescent="0.25">
      <c r="A365" t="s">
        <v>240</v>
      </c>
      <c r="B365" t="s">
        <v>241</v>
      </c>
      <c r="C365" t="s">
        <v>220</v>
      </c>
      <c r="D365" s="23">
        <v>721</v>
      </c>
    </row>
    <row r="366" spans="1:7" x14ac:dyDescent="0.25">
      <c r="A366" t="s">
        <v>240</v>
      </c>
      <c r="B366" t="s">
        <v>241</v>
      </c>
      <c r="C366" t="s">
        <v>220</v>
      </c>
      <c r="D366" s="23">
        <v>302</v>
      </c>
    </row>
    <row r="367" spans="1:7" x14ac:dyDescent="0.25">
      <c r="A367" t="s">
        <v>240</v>
      </c>
      <c r="B367" t="s">
        <v>241</v>
      </c>
      <c r="C367" t="s">
        <v>220</v>
      </c>
      <c r="D367" s="23">
        <v>267</v>
      </c>
    </row>
    <row r="368" spans="1:7" x14ac:dyDescent="0.25">
      <c r="A368" t="s">
        <v>240</v>
      </c>
      <c r="B368" t="s">
        <v>241</v>
      </c>
      <c r="C368" t="s">
        <v>220</v>
      </c>
      <c r="D368" s="23">
        <v>163</v>
      </c>
    </row>
    <row r="369" spans="1:9" x14ac:dyDescent="0.25">
      <c r="A369" t="s">
        <v>240</v>
      </c>
      <c r="B369" t="s">
        <v>241</v>
      </c>
      <c r="C369" t="s">
        <v>220</v>
      </c>
      <c r="D369" s="23">
        <v>116</v>
      </c>
    </row>
    <row r="370" spans="1:9" x14ac:dyDescent="0.25">
      <c r="A370" t="s">
        <v>240</v>
      </c>
      <c r="B370" t="s">
        <v>241</v>
      </c>
      <c r="C370" t="s">
        <v>220</v>
      </c>
      <c r="D370" s="23">
        <v>93</v>
      </c>
    </row>
    <row r="371" spans="1:9" x14ac:dyDescent="0.25">
      <c r="A371" t="s">
        <v>240</v>
      </c>
      <c r="B371" t="s">
        <v>241</v>
      </c>
      <c r="C371" t="s">
        <v>220</v>
      </c>
      <c r="D371" s="23">
        <v>160</v>
      </c>
    </row>
    <row r="372" spans="1:9" x14ac:dyDescent="0.25">
      <c r="A372" t="s">
        <v>240</v>
      </c>
      <c r="B372" t="s">
        <v>241</v>
      </c>
      <c r="C372" t="s">
        <v>220</v>
      </c>
      <c r="D372" s="23">
        <v>198</v>
      </c>
    </row>
    <row r="373" spans="1:9" x14ac:dyDescent="0.25">
      <c r="A373" t="s">
        <v>242</v>
      </c>
      <c r="B373" t="s">
        <v>243</v>
      </c>
      <c r="C373" t="s">
        <v>220</v>
      </c>
      <c r="D373" s="23">
        <v>354.2</v>
      </c>
    </row>
    <row r="374" spans="1:9" x14ac:dyDescent="0.25">
      <c r="A374" t="s">
        <v>242</v>
      </c>
      <c r="B374" t="s">
        <v>243</v>
      </c>
      <c r="C374" t="s">
        <v>220</v>
      </c>
      <c r="D374" s="23">
        <v>493</v>
      </c>
    </row>
    <row r="375" spans="1:9" x14ac:dyDescent="0.25">
      <c r="A375" t="s">
        <v>242</v>
      </c>
      <c r="B375" t="s">
        <v>243</v>
      </c>
      <c r="C375" t="s">
        <v>220</v>
      </c>
      <c r="D375" s="23">
        <v>448.5</v>
      </c>
    </row>
    <row r="376" spans="1:9" x14ac:dyDescent="0.25">
      <c r="A376" t="s">
        <v>242</v>
      </c>
      <c r="B376" t="s">
        <v>243</v>
      </c>
      <c r="C376" t="s">
        <v>220</v>
      </c>
      <c r="D376" s="23">
        <v>531.79999999999995</v>
      </c>
    </row>
    <row r="377" spans="1:9" x14ac:dyDescent="0.25">
      <c r="A377" t="s">
        <v>242</v>
      </c>
      <c r="B377" t="s">
        <v>243</v>
      </c>
      <c r="C377" t="s">
        <v>220</v>
      </c>
      <c r="D377" s="23">
        <v>533.70000000000005</v>
      </c>
    </row>
    <row r="378" spans="1:9" x14ac:dyDescent="0.25">
      <c r="A378" t="s">
        <v>242</v>
      </c>
      <c r="B378" t="s">
        <v>243</v>
      </c>
      <c r="C378" t="s">
        <v>220</v>
      </c>
      <c r="D378" s="23">
        <v>518.4</v>
      </c>
      <c r="E378" s="24"/>
    </row>
    <row r="379" spans="1:9" x14ac:dyDescent="0.25">
      <c r="A379" t="s">
        <v>242</v>
      </c>
      <c r="B379" t="s">
        <v>243</v>
      </c>
      <c r="C379" t="s">
        <v>220</v>
      </c>
      <c r="D379" s="23">
        <v>449.8</v>
      </c>
      <c r="E379" s="24"/>
    </row>
    <row r="380" spans="1:9" x14ac:dyDescent="0.25">
      <c r="A380" t="s">
        <v>242</v>
      </c>
      <c r="B380" t="s">
        <v>243</v>
      </c>
      <c r="C380" t="s">
        <v>220</v>
      </c>
      <c r="D380" s="23">
        <v>433.2</v>
      </c>
      <c r="E380" s="24"/>
    </row>
    <row r="381" spans="1:9" x14ac:dyDescent="0.25">
      <c r="A381" t="s">
        <v>242</v>
      </c>
      <c r="B381" t="s">
        <v>243</v>
      </c>
      <c r="C381" t="s">
        <v>220</v>
      </c>
      <c r="D381" s="23">
        <v>511.5</v>
      </c>
      <c r="E381" s="10" t="s">
        <v>30</v>
      </c>
      <c r="F381" s="5" t="s">
        <v>31</v>
      </c>
      <c r="G381" s="5" t="s">
        <v>32</v>
      </c>
      <c r="H381" s="5" t="s">
        <v>33</v>
      </c>
      <c r="I381" s="5"/>
    </row>
    <row r="382" spans="1:9" x14ac:dyDescent="0.25">
      <c r="A382" t="s">
        <v>242</v>
      </c>
      <c r="B382" t="s">
        <v>243</v>
      </c>
      <c r="C382" t="s">
        <v>220</v>
      </c>
      <c r="D382" s="23">
        <v>506.4</v>
      </c>
      <c r="E382" s="10">
        <f>AVERAGE(D342:D382)</f>
        <v>481.94878048780498</v>
      </c>
      <c r="F382" s="11">
        <f>_xlfn.STDEV.S(D342:D382)</f>
        <v>476.83588014449515</v>
      </c>
      <c r="G382" s="5">
        <f>COUNT(D342:D382)</f>
        <v>41</v>
      </c>
      <c r="H382" s="11">
        <f>F382/SQRT(G382)</f>
        <v>74.469253205630295</v>
      </c>
      <c r="I382" s="10"/>
    </row>
    <row r="384" spans="1:9" x14ac:dyDescent="0.25">
      <c r="D384" s="17" t="s">
        <v>30</v>
      </c>
      <c r="E384" s="5" t="s">
        <v>31</v>
      </c>
      <c r="F384" s="5" t="s">
        <v>32</v>
      </c>
    </row>
    <row r="385" spans="1:9" x14ac:dyDescent="0.25">
      <c r="A385" t="s">
        <v>244</v>
      </c>
      <c r="B385" t="s">
        <v>245</v>
      </c>
      <c r="C385" t="s">
        <v>220</v>
      </c>
      <c r="D385" s="9">
        <v>505</v>
      </c>
      <c r="E385" s="27">
        <v>189</v>
      </c>
      <c r="F385" s="27">
        <v>9</v>
      </c>
      <c r="I385" s="27"/>
    </row>
    <row r="386" spans="1:9" x14ac:dyDescent="0.25">
      <c r="D386" s="3"/>
      <c r="E386" s="24"/>
    </row>
    <row r="387" spans="1:9" x14ac:dyDescent="0.25">
      <c r="A387" s="22" t="s">
        <v>246</v>
      </c>
    </row>
    <row r="388" spans="1:9" x14ac:dyDescent="0.25">
      <c r="A388" s="10" t="s">
        <v>30</v>
      </c>
      <c r="B388" s="5" t="s">
        <v>31</v>
      </c>
      <c r="C388" s="5" t="s">
        <v>32</v>
      </c>
      <c r="D388" s="5" t="s">
        <v>33</v>
      </c>
      <c r="E388" s="5" t="s">
        <v>34</v>
      </c>
      <c r="F388" s="5" t="s">
        <v>35</v>
      </c>
      <c r="G388" s="5" t="s">
        <v>36</v>
      </c>
      <c r="H388" s="5" t="s">
        <v>37</v>
      </c>
      <c r="I388" s="5" t="s">
        <v>38</v>
      </c>
    </row>
    <row r="389" spans="1:9" x14ac:dyDescent="0.25">
      <c r="A389" s="10">
        <f>(E382*G382+D385*9)/C389</f>
        <v>486.09800000000013</v>
      </c>
      <c r="B389" s="11">
        <f>SQRT(F382^2+E385^2)</f>
        <v>512.92636566389854</v>
      </c>
      <c r="C389" s="5">
        <f>G382+F385</f>
        <v>50</v>
      </c>
      <c r="D389" s="11">
        <f>B389/SQRT(C389)</f>
        <v>72.538742282062671</v>
      </c>
      <c r="E389" s="10">
        <f>MEDIAN(D342:D385)</f>
        <v>440.85</v>
      </c>
      <c r="F389" s="11">
        <f>_xlfn.QUARTILE.INC(D342:D385,1)</f>
        <v>198.75</v>
      </c>
      <c r="G389" s="11">
        <f>_xlfn.QUARTILE.INC(D342:D385,3)</f>
        <v>533.22500000000002</v>
      </c>
      <c r="H389" s="11">
        <f>MIN(D342:D385)</f>
        <v>3</v>
      </c>
      <c r="I389" s="11">
        <f>MAX(D342:D385)</f>
        <v>2657</v>
      </c>
    </row>
    <row r="390" spans="1:9" x14ac:dyDescent="0.25">
      <c r="A390" s="22" t="s">
        <v>248</v>
      </c>
      <c r="D390" s="23"/>
    </row>
    <row r="391" spans="1:9" x14ac:dyDescent="0.25">
      <c r="C391" s="3"/>
    </row>
    <row r="392" spans="1:9" x14ac:dyDescent="0.25">
      <c r="C392" s="3"/>
    </row>
    <row r="393" spans="1:9" x14ac:dyDescent="0.25">
      <c r="C393" s="3"/>
    </row>
    <row r="394" spans="1:9" x14ac:dyDescent="0.25">
      <c r="C394" s="3"/>
    </row>
    <row r="395" spans="1:9" x14ac:dyDescent="0.25">
      <c r="C395" s="3"/>
    </row>
    <row r="396" spans="1:9" x14ac:dyDescent="0.25">
      <c r="C396" s="3"/>
    </row>
    <row r="397" spans="1:9" x14ac:dyDescent="0.25">
      <c r="C397" s="3"/>
    </row>
    <row r="398" spans="1:9" x14ac:dyDescent="0.25">
      <c r="C398" s="3"/>
    </row>
    <row r="399" spans="1:9" x14ac:dyDescent="0.25">
      <c r="C399" s="3"/>
    </row>
    <row r="400" spans="1:9" x14ac:dyDescent="0.25">
      <c r="C400" s="3"/>
    </row>
    <row r="401" spans="3:4" x14ac:dyDescent="0.25">
      <c r="C401" s="3"/>
    </row>
    <row r="402" spans="3:4" x14ac:dyDescent="0.25">
      <c r="C402" s="3"/>
    </row>
    <row r="403" spans="3:4" x14ac:dyDescent="0.25">
      <c r="C403" s="3"/>
    </row>
    <row r="404" spans="3:4" x14ac:dyDescent="0.25">
      <c r="C404" s="3"/>
    </row>
    <row r="405" spans="3:4" x14ac:dyDescent="0.25">
      <c r="C405" s="3"/>
    </row>
    <row r="406" spans="3:4" x14ac:dyDescent="0.25">
      <c r="C406" s="3"/>
      <c r="D406" s="4"/>
    </row>
    <row r="407" spans="3:4" x14ac:dyDescent="0.25">
      <c r="C407" s="3"/>
    </row>
    <row r="408" spans="3:4" x14ac:dyDescent="0.25">
      <c r="C408" s="3"/>
    </row>
    <row r="409" spans="3:4" x14ac:dyDescent="0.25">
      <c r="C409" s="3"/>
    </row>
    <row r="410" spans="3:4" x14ac:dyDescent="0.25">
      <c r="C410" s="3"/>
    </row>
    <row r="411" spans="3:4" x14ac:dyDescent="0.25">
      <c r="C411" s="3"/>
    </row>
    <row r="412" spans="3:4" x14ac:dyDescent="0.25">
      <c r="C412" s="3"/>
    </row>
    <row r="413" spans="3:4" x14ac:dyDescent="0.25">
      <c r="C413" s="3"/>
    </row>
    <row r="414" spans="3:4" x14ac:dyDescent="0.25">
      <c r="C414" s="3"/>
    </row>
    <row r="415" spans="3:4" x14ac:dyDescent="0.25">
      <c r="C415" s="3"/>
    </row>
    <row r="416" spans="3:4" x14ac:dyDescent="0.25">
      <c r="C416" s="3"/>
    </row>
    <row r="417" spans="3:3" x14ac:dyDescent="0.25">
      <c r="C417" s="3"/>
    </row>
    <row r="418" spans="3:3" x14ac:dyDescent="0.25">
      <c r="C418" s="3"/>
    </row>
    <row r="419" spans="3:3" x14ac:dyDescent="0.25">
      <c r="C419" s="3"/>
    </row>
    <row r="420" spans="3:3" x14ac:dyDescent="0.25">
      <c r="C420" s="3"/>
    </row>
    <row r="421" spans="3:3" x14ac:dyDescent="0.25">
      <c r="C421" s="3"/>
    </row>
    <row r="422" spans="3:3" x14ac:dyDescent="0.25">
      <c r="C422" s="3"/>
    </row>
    <row r="423" spans="3:3" x14ac:dyDescent="0.25">
      <c r="C423" s="3"/>
    </row>
    <row r="424" spans="3:3" x14ac:dyDescent="0.25">
      <c r="C424" s="3"/>
    </row>
    <row r="425" spans="3:3" x14ac:dyDescent="0.25">
      <c r="C425" s="3"/>
    </row>
    <row r="426" spans="3:3" x14ac:dyDescent="0.25">
      <c r="C426" s="3"/>
    </row>
    <row r="427" spans="3:3" x14ac:dyDescent="0.25">
      <c r="C427" s="3"/>
    </row>
    <row r="428" spans="3:3" x14ac:dyDescent="0.25">
      <c r="C428" s="3"/>
    </row>
    <row r="429" spans="3:3" x14ac:dyDescent="0.25">
      <c r="C429" s="3"/>
    </row>
    <row r="430" spans="3:3" x14ac:dyDescent="0.25">
      <c r="C430" s="3"/>
    </row>
    <row r="431" spans="3:3" x14ac:dyDescent="0.25">
      <c r="C431" s="3"/>
    </row>
    <row r="432" spans="3:3" x14ac:dyDescent="0.25">
      <c r="C432" s="3"/>
    </row>
    <row r="433" spans="3:3" x14ac:dyDescent="0.25">
      <c r="C433" s="3"/>
    </row>
    <row r="434" spans="3:3" x14ac:dyDescent="0.25">
      <c r="C434" s="3"/>
    </row>
    <row r="435" spans="3:3" x14ac:dyDescent="0.25">
      <c r="C435" s="3"/>
    </row>
    <row r="436" spans="3:3" x14ac:dyDescent="0.25">
      <c r="C436" s="3"/>
    </row>
    <row r="437" spans="3:3" x14ac:dyDescent="0.25">
      <c r="C437" s="3"/>
    </row>
    <row r="438" spans="3:3" x14ac:dyDescent="0.25">
      <c r="C438" s="3"/>
    </row>
    <row r="439" spans="3:3" x14ac:dyDescent="0.25">
      <c r="C439" s="3"/>
    </row>
    <row r="440" spans="3:3" x14ac:dyDescent="0.25">
      <c r="C440" s="3"/>
    </row>
    <row r="441" spans="3:3" x14ac:dyDescent="0.25">
      <c r="C441" s="3"/>
    </row>
    <row r="442" spans="3:3" x14ac:dyDescent="0.25">
      <c r="C442" s="3"/>
    </row>
    <row r="443" spans="3:3" x14ac:dyDescent="0.25">
      <c r="C443" s="3"/>
    </row>
    <row r="444" spans="3:3" x14ac:dyDescent="0.25">
      <c r="C444" s="3"/>
    </row>
    <row r="445" spans="3:3" x14ac:dyDescent="0.25">
      <c r="C445" s="3"/>
    </row>
    <row r="446" spans="3:3" x14ac:dyDescent="0.25">
      <c r="C446" s="3"/>
    </row>
    <row r="447" spans="3:3" x14ac:dyDescent="0.25">
      <c r="C447" s="3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Front page</vt:lpstr>
      <vt:lpstr>Suppl info table 1</vt:lpstr>
    </vt:vector>
  </TitlesOfParts>
  <Company>Roskilde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Morten Foldager Pedersen</dc:creator>
  <cp:lastModifiedBy>Thomas Wernberg</cp:lastModifiedBy>
  <dcterms:created xsi:type="dcterms:W3CDTF">2019-10-11T13:32:18Z</dcterms:created>
  <dcterms:modified xsi:type="dcterms:W3CDTF">2020-02-17T04:03:01Z</dcterms:modified>
</cp:coreProperties>
</file>